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defaultThemeVersion="124226"/>
  <xr:revisionPtr revIDLastSave="0" documentId="13_ncr:1_{3AFE46CE-5E24-49A1-9DE1-776ACB9DFAC3}" xr6:coauthVersionLast="36" xr6:coauthVersionMax="36" xr10:uidLastSave="{00000000-0000-0000-0000-000000000000}"/>
  <bookViews>
    <workbookView xWindow="0" yWindow="0" windowWidth="23040" windowHeight="9192" tabRatio="919" activeTab="1"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workbook>
</file>

<file path=xl/calcChain.xml><?xml version="1.0" encoding="utf-8"?>
<calcChain xmlns="http://schemas.openxmlformats.org/spreadsheetml/2006/main">
  <c r="B1" i="122" l="1"/>
  <c r="B1" i="121"/>
  <c r="B2" i="122" l="1"/>
  <c r="B2" i="121"/>
  <c r="E6" i="123" l="1"/>
  <c r="F6" i="123"/>
  <c r="C6" i="123"/>
  <c r="D6" i="123"/>
  <c r="F63" i="108"/>
  <c r="G63" i="108"/>
  <c r="G59" i="108"/>
  <c r="F59" i="108"/>
  <c r="G47" i="108"/>
  <c r="G41" i="108"/>
  <c r="G53" i="108" s="1"/>
  <c r="G30" i="108"/>
  <c r="F30" i="108"/>
  <c r="G27" i="108"/>
  <c r="F27" i="108"/>
  <c r="G24" i="108"/>
  <c r="G7" i="108"/>
  <c r="G29" i="109"/>
  <c r="F13" i="109"/>
  <c r="G38" i="110"/>
  <c r="F38" i="110"/>
  <c r="G30" i="110"/>
  <c r="G17" i="110"/>
  <c r="G11" i="110"/>
  <c r="G8" i="110"/>
  <c r="F8" i="110"/>
  <c r="F34" i="109" l="1"/>
  <c r="F11" i="110"/>
  <c r="F30" i="110"/>
  <c r="F19" i="108"/>
  <c r="G37" i="109"/>
  <c r="F17" i="110"/>
  <c r="G34" i="109"/>
  <c r="G15" i="108"/>
  <c r="G36" i="108" s="1"/>
  <c r="F41" i="108"/>
  <c r="F29" i="109"/>
  <c r="F7" i="108"/>
  <c r="F36" i="108" s="1"/>
  <c r="F6" i="109"/>
  <c r="G13" i="109"/>
  <c r="F47" i="108"/>
  <c r="G6" i="109"/>
  <c r="F37" i="109"/>
  <c r="G19" i="108"/>
  <c r="F24" i="108"/>
  <c r="F68" i="108"/>
  <c r="F15" i="108"/>
  <c r="G68" i="108"/>
  <c r="G69" i="108" s="1"/>
  <c r="F14" i="110"/>
  <c r="G14" i="110"/>
  <c r="G43" i="109" l="1"/>
  <c r="G45" i="109" s="1"/>
  <c r="F43" i="109"/>
  <c r="F45" i="109" s="1"/>
  <c r="F53" i="108"/>
  <c r="F69" i="108" s="1"/>
  <c r="C10" i="114" l="1"/>
  <c r="C10" i="115"/>
  <c r="E8" i="92" l="1"/>
  <c r="D8" i="92"/>
  <c r="D9" i="92"/>
  <c r="E7" i="92"/>
  <c r="D7" i="92"/>
  <c r="D6" i="92" s="1"/>
  <c r="C8" i="95"/>
  <c r="E9" i="92" l="1"/>
  <c r="E6" i="92" s="1"/>
  <c r="C38" i="110" l="1"/>
  <c r="B1" i="92" l="1"/>
  <c r="B2" i="92"/>
  <c r="Q33" i="92"/>
  <c r="I33" i="92"/>
  <c r="Q32" i="92"/>
  <c r="I32" i="92"/>
  <c r="Q31" i="92"/>
  <c r="I31" i="92"/>
  <c r="I30" i="92"/>
  <c r="Q29" i="92"/>
  <c r="I29" i="92"/>
  <c r="Q28" i="92"/>
  <c r="I28" i="92"/>
  <c r="Q27" i="92"/>
  <c r="I27" i="92"/>
  <c r="I26" i="92"/>
  <c r="Q25" i="92"/>
  <c r="I25" i="92"/>
  <c r="Q24" i="92"/>
  <c r="I24" i="92"/>
  <c r="Q23" i="92"/>
  <c r="I23" i="92"/>
  <c r="I22" i="92"/>
  <c r="Q21" i="92"/>
  <c r="I21" i="92"/>
  <c r="Q20" i="92"/>
  <c r="I20" i="92"/>
  <c r="Q19" i="92"/>
  <c r="I19" i="92"/>
  <c r="I18" i="92"/>
  <c r="Q17" i="92"/>
  <c r="I17" i="92"/>
  <c r="Q16" i="92"/>
  <c r="I16" i="92"/>
  <c r="Q15" i="92"/>
  <c r="I15" i="92"/>
  <c r="I14" i="92"/>
  <c r="Q13" i="92"/>
  <c r="I13" i="92"/>
  <c r="Q12" i="92"/>
  <c r="I12" i="92"/>
  <c r="Q11" i="92"/>
  <c r="Q10" i="92" s="1"/>
  <c r="I11" i="92"/>
  <c r="I10" i="92"/>
  <c r="P9" i="92"/>
  <c r="O9" i="92"/>
  <c r="N9" i="92"/>
  <c r="M9" i="92"/>
  <c r="L9" i="92"/>
  <c r="K9" i="92"/>
  <c r="J9" i="92"/>
  <c r="G9" i="92"/>
  <c r="F9" i="92"/>
  <c r="C9" i="92"/>
  <c r="P8" i="92"/>
  <c r="O8" i="92"/>
  <c r="N8" i="92"/>
  <c r="M8" i="92"/>
  <c r="L8" i="92"/>
  <c r="K8" i="92"/>
  <c r="J8" i="92"/>
  <c r="G8" i="92"/>
  <c r="F8" i="92"/>
  <c r="C8" i="92"/>
  <c r="P7" i="92"/>
  <c r="O7" i="92"/>
  <c r="N7" i="92"/>
  <c r="N6" i="92" s="1"/>
  <c r="M7" i="92"/>
  <c r="M6" i="92" s="1"/>
  <c r="L7" i="92"/>
  <c r="K7" i="92"/>
  <c r="J7" i="92"/>
  <c r="G7" i="92"/>
  <c r="F7" i="92"/>
  <c r="C7" i="92"/>
  <c r="E34" i="92"/>
  <c r="D34" i="92"/>
  <c r="B2" i="123"/>
  <c r="B1" i="123"/>
  <c r="L6" i="92" l="1"/>
  <c r="C6" i="92"/>
  <c r="F6" i="92"/>
  <c r="G6" i="92"/>
  <c r="J6" i="92"/>
  <c r="J34" i="92" s="1"/>
  <c r="O6" i="92"/>
  <c r="K6" i="92"/>
  <c r="P6" i="92"/>
  <c r="P34" i="92" s="1"/>
  <c r="C34" i="92"/>
  <c r="G34" i="92"/>
  <c r="C11" i="95" s="1"/>
  <c r="O34" i="92"/>
  <c r="F34" i="92"/>
  <c r="I34" i="92" s="1"/>
  <c r="C12" i="95" s="1"/>
  <c r="M34" i="92"/>
  <c r="Q18" i="92"/>
  <c r="Q14" i="92"/>
  <c r="Q30" i="92"/>
  <c r="C13" i="95"/>
  <c r="Q26" i="92"/>
  <c r="Q8" i="92"/>
  <c r="K34" i="92"/>
  <c r="Q9" i="92"/>
  <c r="L34" i="92"/>
  <c r="Q22" i="92"/>
  <c r="N34" i="92"/>
  <c r="I9" i="92"/>
  <c r="I7" i="92"/>
  <c r="I8" i="92"/>
  <c r="Q7" i="92"/>
  <c r="Q6" i="92" l="1"/>
  <c r="Q34" i="92" s="1"/>
  <c r="C14" i="95"/>
  <c r="I6" i="92"/>
  <c r="C10" i="95"/>
  <c r="D38" i="110"/>
  <c r="E38" i="110" l="1"/>
  <c r="A2" i="121" l="1"/>
  <c r="A1" i="121"/>
  <c r="E12" i="122"/>
  <c r="D12" i="122"/>
  <c r="C12" i="122"/>
  <c r="B12" i="122"/>
  <c r="F12" i="122" s="1"/>
  <c r="E11" i="122"/>
  <c r="D11" i="122"/>
  <c r="F11" i="122" s="1"/>
  <c r="C11" i="122"/>
  <c r="B11" i="122"/>
  <c r="F10" i="122"/>
  <c r="E10" i="122"/>
  <c r="D10" i="122"/>
  <c r="C10" i="122"/>
  <c r="B10" i="122"/>
  <c r="F9" i="122"/>
  <c r="E9" i="122"/>
  <c r="D9" i="122"/>
  <c r="C9" i="122"/>
  <c r="B9" i="122"/>
  <c r="B11" i="121"/>
  <c r="B7" i="121"/>
  <c r="B6" i="121" l="1"/>
  <c r="B16" i="121"/>
  <c r="B14" i="121" s="1"/>
  <c r="C22" i="111"/>
  <c r="B23" i="121" l="1"/>
  <c r="H7" i="112"/>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8" i="115" l="1"/>
  <c r="C7" i="114"/>
  <c r="D7" i="114"/>
  <c r="D10" i="114"/>
  <c r="C15" i="114"/>
  <c r="D15" i="114"/>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C34" i="113"/>
  <c r="D34" i="113"/>
  <c r="E34" i="113"/>
  <c r="F34" i="113"/>
  <c r="G34" i="113"/>
  <c r="H8" i="112"/>
  <c r="H9" i="112"/>
  <c r="H10" i="112"/>
  <c r="H11" i="112"/>
  <c r="H12" i="112"/>
  <c r="H13" i="112"/>
  <c r="H14" i="112"/>
  <c r="H15" i="112"/>
  <c r="H16" i="112"/>
  <c r="H17" i="112"/>
  <c r="H18" i="112"/>
  <c r="H19" i="112"/>
  <c r="H20" i="112"/>
  <c r="C21" i="112"/>
  <c r="D21" i="112"/>
  <c r="E21" i="112"/>
  <c r="F21" i="112"/>
  <c r="G21" i="112"/>
  <c r="H22" i="112"/>
  <c r="H23" i="112"/>
  <c r="H8" i="111"/>
  <c r="H9" i="111"/>
  <c r="H10" i="111"/>
  <c r="H11" i="111"/>
  <c r="H12" i="111"/>
  <c r="H13" i="111"/>
  <c r="H14" i="111"/>
  <c r="H15" i="111"/>
  <c r="H16" i="111"/>
  <c r="H17" i="111"/>
  <c r="H18" i="111"/>
  <c r="H19" i="111"/>
  <c r="H20" i="111"/>
  <c r="H21" i="111"/>
  <c r="D22" i="111"/>
  <c r="E22" i="111"/>
  <c r="F22" i="111"/>
  <c r="G22" i="111"/>
  <c r="H34" i="113" l="1"/>
  <c r="H22" i="111"/>
  <c r="H21" i="112"/>
  <c r="C62" i="69"/>
  <c r="C58" i="69"/>
  <c r="C46" i="69"/>
  <c r="C40" i="69"/>
  <c r="C29" i="69"/>
  <c r="C26" i="69"/>
  <c r="C23" i="69"/>
  <c r="C18" i="69"/>
  <c r="C14" i="69"/>
  <c r="C6" i="69"/>
  <c r="E8" i="88"/>
  <c r="E16" i="88"/>
  <c r="E20" i="88"/>
  <c r="E25" i="88"/>
  <c r="E28" i="88"/>
  <c r="E31" i="88"/>
  <c r="D8" i="88"/>
  <c r="D16" i="88"/>
  <c r="D20" i="88"/>
  <c r="D25" i="88"/>
  <c r="D28" i="88"/>
  <c r="D31" i="88"/>
  <c r="C31" i="88"/>
  <c r="C28" i="88"/>
  <c r="C25" i="88"/>
  <c r="C20" i="88"/>
  <c r="C16" i="88"/>
  <c r="C8" i="88"/>
  <c r="C35" i="69" l="1"/>
  <c r="C37" i="88"/>
  <c r="D37" i="88"/>
  <c r="E37" i="88"/>
  <c r="C67" i="69"/>
  <c r="C52" i="69"/>
  <c r="H43" i="110"/>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H30" i="110"/>
  <c r="D30" i="110"/>
  <c r="C30" i="110"/>
  <c r="H29" i="110"/>
  <c r="E29" i="110"/>
  <c r="H28" i="110"/>
  <c r="H27" i="110"/>
  <c r="H26" i="110"/>
  <c r="E26" i="110"/>
  <c r="H25" i="110"/>
  <c r="E25" i="110"/>
  <c r="H24" i="110"/>
  <c r="E24" i="110"/>
  <c r="H23" i="110"/>
  <c r="E23" i="110"/>
  <c r="H22" i="110"/>
  <c r="E22" i="110"/>
  <c r="H21" i="110"/>
  <c r="E21" i="110"/>
  <c r="H20" i="110"/>
  <c r="E20" i="110"/>
  <c r="H19" i="110"/>
  <c r="E19" i="110"/>
  <c r="H18" i="110"/>
  <c r="E18" i="110"/>
  <c r="H17" i="110"/>
  <c r="D17" i="110"/>
  <c r="D14" i="110" s="1"/>
  <c r="C17" i="110"/>
  <c r="C14" i="110" s="1"/>
  <c r="H16" i="110"/>
  <c r="E16" i="110"/>
  <c r="H15" i="110"/>
  <c r="E15" i="110"/>
  <c r="H14" i="110"/>
  <c r="H13" i="110"/>
  <c r="E13" i="110"/>
  <c r="H12" i="110"/>
  <c r="E12" i="110"/>
  <c r="H11" i="110"/>
  <c r="D11" i="110"/>
  <c r="C11" i="110"/>
  <c r="H10" i="110"/>
  <c r="E10" i="110"/>
  <c r="H9" i="110"/>
  <c r="E9" i="110"/>
  <c r="D8" i="110"/>
  <c r="C8" i="110"/>
  <c r="H7" i="110"/>
  <c r="E7" i="110"/>
  <c r="H6" i="110"/>
  <c r="E6" i="110"/>
  <c r="H44" i="109"/>
  <c r="E44" i="109"/>
  <c r="H42" i="109"/>
  <c r="E42" i="109"/>
  <c r="H41" i="109"/>
  <c r="E41" i="109"/>
  <c r="H40" i="109"/>
  <c r="E40" i="109"/>
  <c r="H39" i="109"/>
  <c r="E39" i="109"/>
  <c r="H38" i="109"/>
  <c r="E38" i="109"/>
  <c r="H37" i="109"/>
  <c r="D37" i="109"/>
  <c r="C37" i="109"/>
  <c r="H36" i="109"/>
  <c r="E36" i="109"/>
  <c r="H35" i="109"/>
  <c r="E35" i="109"/>
  <c r="H34" i="109"/>
  <c r="D34" i="109"/>
  <c r="C34" i="109"/>
  <c r="H33" i="109"/>
  <c r="E33" i="109"/>
  <c r="H32" i="109"/>
  <c r="E32" i="109"/>
  <c r="H31" i="109"/>
  <c r="E31" i="109"/>
  <c r="H30" i="109"/>
  <c r="E30" i="109"/>
  <c r="H29" i="109"/>
  <c r="D29" i="109"/>
  <c r="C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D13" i="109"/>
  <c r="C13" i="109"/>
  <c r="H12" i="109"/>
  <c r="E12" i="109"/>
  <c r="H11" i="109"/>
  <c r="E11" i="109"/>
  <c r="H10" i="109"/>
  <c r="E10" i="109"/>
  <c r="H9" i="109"/>
  <c r="E9" i="109"/>
  <c r="H8" i="109"/>
  <c r="E8" i="109"/>
  <c r="H7" i="109"/>
  <c r="E7" i="109"/>
  <c r="D6" i="109"/>
  <c r="C6" i="109"/>
  <c r="H69" i="108"/>
  <c r="H67" i="108"/>
  <c r="E67" i="108"/>
  <c r="H66" i="108"/>
  <c r="E66" i="108"/>
  <c r="H65" i="108"/>
  <c r="E65" i="108"/>
  <c r="H64" i="108"/>
  <c r="E64" i="108"/>
  <c r="H63" i="108"/>
  <c r="D63" i="108"/>
  <c r="C63" i="108"/>
  <c r="H62" i="108"/>
  <c r="E62" i="108"/>
  <c r="H61" i="108"/>
  <c r="E61" i="108"/>
  <c r="H60" i="108"/>
  <c r="E60" i="108"/>
  <c r="H59" i="108"/>
  <c r="D59" i="108"/>
  <c r="C59" i="108"/>
  <c r="H58" i="108"/>
  <c r="E58" i="108"/>
  <c r="H57" i="108"/>
  <c r="E57" i="108"/>
  <c r="H56" i="108"/>
  <c r="E56" i="108"/>
  <c r="H55" i="108"/>
  <c r="E55" i="108"/>
  <c r="H52" i="108"/>
  <c r="E52" i="108"/>
  <c r="H51" i="108"/>
  <c r="E51" i="108"/>
  <c r="H50" i="108"/>
  <c r="E50" i="108"/>
  <c r="H49" i="108"/>
  <c r="E49" i="108"/>
  <c r="H48" i="108"/>
  <c r="E48" i="108"/>
  <c r="D47" i="108"/>
  <c r="C47" i="108"/>
  <c r="H46" i="108"/>
  <c r="E46" i="108"/>
  <c r="H45" i="108"/>
  <c r="E45" i="108"/>
  <c r="H44" i="108"/>
  <c r="E44" i="108"/>
  <c r="H43" i="108"/>
  <c r="E43" i="108"/>
  <c r="H42" i="108"/>
  <c r="E42" i="108"/>
  <c r="H41" i="108"/>
  <c r="D41" i="108"/>
  <c r="C41" i="108"/>
  <c r="H40" i="108"/>
  <c r="E40" i="108"/>
  <c r="H39" i="108"/>
  <c r="E39" i="108"/>
  <c r="H38" i="108"/>
  <c r="E38" i="108"/>
  <c r="H35" i="108"/>
  <c r="E35" i="108"/>
  <c r="H34" i="108"/>
  <c r="E34" i="108"/>
  <c r="H33" i="108"/>
  <c r="E33" i="108"/>
  <c r="H32" i="108"/>
  <c r="E32" i="108"/>
  <c r="H31" i="108"/>
  <c r="E31" i="108"/>
  <c r="D30" i="108"/>
  <c r="C30" i="108"/>
  <c r="H29" i="108"/>
  <c r="E29" i="108"/>
  <c r="H28" i="108"/>
  <c r="E28" i="108"/>
  <c r="H27" i="108"/>
  <c r="D27" i="108"/>
  <c r="C27" i="108"/>
  <c r="H26" i="108"/>
  <c r="E26" i="108"/>
  <c r="H25" i="108"/>
  <c r="E25" i="108"/>
  <c r="H24" i="108"/>
  <c r="D24" i="108"/>
  <c r="C24" i="108"/>
  <c r="H23" i="108"/>
  <c r="E23" i="108"/>
  <c r="H22" i="108"/>
  <c r="E22" i="108"/>
  <c r="H21" i="108"/>
  <c r="E21" i="108"/>
  <c r="H20" i="108"/>
  <c r="E20" i="108"/>
  <c r="H19" i="108"/>
  <c r="D19" i="108"/>
  <c r="C19" i="108"/>
  <c r="H18" i="108"/>
  <c r="E18" i="108"/>
  <c r="H17" i="108"/>
  <c r="E17" i="108"/>
  <c r="H16" i="108"/>
  <c r="E16" i="108"/>
  <c r="D15" i="108"/>
  <c r="C15" i="108"/>
  <c r="H14" i="108"/>
  <c r="E14" i="108"/>
  <c r="H13" i="108"/>
  <c r="E13" i="108"/>
  <c r="H12" i="108"/>
  <c r="E12" i="108"/>
  <c r="H11" i="108"/>
  <c r="E11" i="108"/>
  <c r="H10" i="108"/>
  <c r="E10" i="108"/>
  <c r="H9" i="108"/>
  <c r="E9" i="108"/>
  <c r="H8" i="108"/>
  <c r="E8" i="108"/>
  <c r="H7" i="108"/>
  <c r="D7" i="108"/>
  <c r="C7" i="108"/>
  <c r="E27" i="108" l="1"/>
  <c r="C43" i="109"/>
  <c r="C45" i="109" s="1"/>
  <c r="E30" i="110"/>
  <c r="C36" i="108"/>
  <c r="D53" i="108"/>
  <c r="D68" i="108"/>
  <c r="D69" i="108" s="1"/>
  <c r="E63" i="108"/>
  <c r="C68" i="108"/>
  <c r="E47" i="108"/>
  <c r="E24" i="108"/>
  <c r="E19" i="108"/>
  <c r="E15" i="108"/>
  <c r="H30" i="108"/>
  <c r="E59" i="108"/>
  <c r="H36" i="108"/>
  <c r="D36" i="108"/>
  <c r="C53" i="108"/>
  <c r="H47" i="108"/>
  <c r="H15" i="108"/>
  <c r="E30" i="108"/>
  <c r="E7" i="108"/>
  <c r="E37" i="109"/>
  <c r="E34" i="109"/>
  <c r="E13" i="109"/>
  <c r="H45" i="109"/>
  <c r="H13" i="109"/>
  <c r="E29" i="109"/>
  <c r="E6" i="109"/>
  <c r="E14" i="110"/>
  <c r="E11" i="110"/>
  <c r="H8" i="110"/>
  <c r="E8" i="110"/>
  <c r="C68" i="69"/>
  <c r="E17" i="110"/>
  <c r="H6" i="109"/>
  <c r="D43" i="109"/>
  <c r="D45" i="109" s="1"/>
  <c r="E45" i="109" s="1"/>
  <c r="H68" i="108"/>
  <c r="E41" i="108"/>
  <c r="H53" i="108"/>
  <c r="E68" i="108" l="1"/>
  <c r="E36" i="108"/>
  <c r="C69" i="108"/>
  <c r="E53" i="108"/>
  <c r="H43" i="109"/>
  <c r="E43" i="109"/>
  <c r="E69" i="108"/>
  <c r="B1" i="97" l="1"/>
  <c r="G33" i="97"/>
  <c r="F33" i="97"/>
  <c r="E33" i="97"/>
  <c r="D33" i="97"/>
  <c r="C33" i="97"/>
  <c r="G24" i="97"/>
  <c r="F24" i="97"/>
  <c r="E24" i="97"/>
  <c r="D24" i="97"/>
  <c r="C24" i="97"/>
  <c r="G18" i="97"/>
  <c r="F18" i="97"/>
  <c r="E18" i="97"/>
  <c r="D18" i="97"/>
  <c r="C18" i="97"/>
  <c r="G14" i="97"/>
  <c r="F14" i="97"/>
  <c r="E14" i="97"/>
  <c r="D14" i="97"/>
  <c r="C14" i="97"/>
  <c r="G11" i="97"/>
  <c r="F11" i="97"/>
  <c r="E11" i="97"/>
  <c r="D11" i="97"/>
  <c r="C11" i="97"/>
  <c r="G8" i="97"/>
  <c r="F8" i="97"/>
  <c r="E8" i="97"/>
  <c r="D8" i="97"/>
  <c r="C8" i="97"/>
  <c r="G37" i="97" l="1"/>
  <c r="G21" i="97"/>
  <c r="B1" i="95"/>
  <c r="B1" i="93"/>
  <c r="B1" i="64"/>
  <c r="B1" i="90"/>
  <c r="B1" i="69"/>
  <c r="B1" i="94"/>
  <c r="B1" i="89"/>
  <c r="B1" i="73"/>
  <c r="B1" i="88"/>
  <c r="B1" i="52"/>
  <c r="B1" i="86"/>
  <c r="G5" i="86"/>
  <c r="F5" i="86"/>
  <c r="E5" i="86"/>
  <c r="D5" i="86"/>
  <c r="G5" i="84"/>
  <c r="F5" i="84"/>
  <c r="E5" i="84"/>
  <c r="D5" i="84"/>
  <c r="C5" i="84"/>
  <c r="G39" i="97" l="1"/>
  <c r="E6" i="86"/>
  <c r="F6" i="86"/>
  <c r="G6" i="86"/>
  <c r="F13" i="86" l="1"/>
  <c r="G13" i="86"/>
  <c r="E13" i="86"/>
  <c r="C21" i="94"/>
  <c r="C20" i="94"/>
  <c r="C19" i="94"/>
  <c r="B1" i="91" l="1"/>
  <c r="B1" i="84"/>
  <c r="C26" i="95" l="1"/>
  <c r="C22" i="95"/>
  <c r="C32" i="95" l="1"/>
  <c r="D6" i="86"/>
  <c r="D13" i="86" l="1"/>
  <c r="B22" i="121"/>
  <c r="C34" i="95"/>
  <c r="C6" i="86"/>
  <c r="C13" i="86" l="1"/>
  <c r="B21" i="121"/>
  <c r="D21" i="94"/>
  <c r="D7" i="94"/>
  <c r="D16" i="94"/>
  <c r="D17" i="94"/>
  <c r="D20" i="94"/>
  <c r="D11" i="94"/>
  <c r="D12" i="94"/>
  <c r="D19" i="94"/>
  <c r="D8" i="94"/>
  <c r="D13" i="94"/>
  <c r="D9" i="94"/>
  <c r="S21" i="90"/>
  <c r="S20" i="90"/>
  <c r="S19" i="90"/>
  <c r="S18" i="90"/>
  <c r="S17" i="90"/>
  <c r="S16" i="90"/>
  <c r="S15" i="90"/>
  <c r="S14" i="90"/>
  <c r="S13" i="90"/>
  <c r="S12" i="90"/>
  <c r="S11" i="90"/>
  <c r="S10" i="90"/>
  <c r="S9" i="90"/>
  <c r="S8" i="90"/>
  <c r="D15" i="94" l="1"/>
  <c r="T21" i="64"/>
  <c r="U21" i="64"/>
  <c r="S21" i="64"/>
  <c r="C21" i="64"/>
  <c r="G22" i="91"/>
  <c r="F22" i="91"/>
  <c r="E22" i="91"/>
  <c r="D22" i="91"/>
  <c r="C22" i="91"/>
  <c r="H21" i="91"/>
  <c r="H20" i="91"/>
  <c r="H19" i="91"/>
  <c r="H18" i="91"/>
  <c r="H17" i="91"/>
  <c r="H16" i="91"/>
  <c r="H15" i="91"/>
  <c r="H14" i="91"/>
  <c r="H13" i="91"/>
  <c r="H12" i="91"/>
  <c r="H11" i="91"/>
  <c r="H10" i="91"/>
  <c r="H9" i="91"/>
  <c r="H8" i="91"/>
  <c r="H22" i="91" l="1"/>
  <c r="K22" i="90"/>
  <c r="L22" i="90"/>
  <c r="M22" i="90"/>
  <c r="N22" i="90"/>
  <c r="O22" i="90"/>
  <c r="P22" i="90"/>
  <c r="Q22" i="90"/>
  <c r="R22" i="90"/>
  <c r="S22" i="90"/>
  <c r="C5" i="73" l="1"/>
  <c r="C22" i="90" l="1"/>
  <c r="C12" i="89"/>
  <c r="C6" i="89"/>
  <c r="D22" i="90" l="1"/>
  <c r="E22" i="90"/>
  <c r="F22" i="90"/>
  <c r="G22" i="90"/>
  <c r="H22" i="90"/>
  <c r="I22" i="90"/>
  <c r="J22" i="90"/>
  <c r="C29" i="89"/>
  <c r="C32" i="89"/>
  <c r="C36" i="89"/>
  <c r="C44" i="89"/>
  <c r="C48" i="89"/>
  <c r="C31" i="89" l="1"/>
  <c r="C8" i="73"/>
  <c r="C53" i="89"/>
  <c r="C13" i="73" l="1"/>
  <c r="C42" i="89"/>
  <c r="D21" i="64"/>
  <c r="E21" i="64"/>
  <c r="F21" i="64"/>
  <c r="G21" i="64"/>
  <c r="H21" i="64"/>
  <c r="I21" i="64"/>
  <c r="J21" i="64"/>
  <c r="K21" i="64"/>
  <c r="L21" i="64"/>
  <c r="M21" i="64"/>
  <c r="N21" i="64"/>
  <c r="O21" i="64"/>
  <c r="P21" i="64"/>
  <c r="Q21" i="64"/>
  <c r="R21" i="64"/>
  <c r="V8" i="64" l="1"/>
  <c r="V9" i="64"/>
  <c r="V10" i="64"/>
  <c r="V11" i="64"/>
  <c r="V12" i="64"/>
  <c r="V13" i="64"/>
  <c r="V14" i="64"/>
  <c r="V15" i="64"/>
  <c r="V16" i="64"/>
  <c r="V17" i="64"/>
  <c r="V18" i="64"/>
  <c r="V19" i="64"/>
  <c r="V20" i="64"/>
  <c r="V7" i="64"/>
  <c r="V21" i="64" l="1"/>
  <c r="E27" i="110" l="1"/>
  <c r="E28" i="1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<sst xmlns="http://schemas.openxmlformats.org/spreadsheetml/2006/main" count="1251" uniqueCount="780">
  <si>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</si>
  <si>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</si>
  <si>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</si>
  <si>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</si>
  <si>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</si>
  <si>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</si>
  <si>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</si>
  <si>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</si>
  <si>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</si>
  <si>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</si>
  <si>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</si>
  <si>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</si>
  <si>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</si>
  <si>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</si>
  <si>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</si>
  <si>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</si>
  <si>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</si>
  <si>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</si>
  <si>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</si>
  <si>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</si>
  <si>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</si>
  <si>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</si>
  <si>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</si>
  <si>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</si>
  <si>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</si>
  <si>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</si>
  <si>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</si>
  <si>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</si>
  <si>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</si>
  <si>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</si>
  <si>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</si>
  <si>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</si>
  <si>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</si>
  <si>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</si>
  <si>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</si>
  <si>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</si>
  <si>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</si>
  <si>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</si>
  <si>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</si>
  <si>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</si>
  <si>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</si>
  <si>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</si>
  <si>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</si>
  <si>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</si>
  <si>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</si>
  <si>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</si>
  <si>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</si>
  <si>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</si>
  <si>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</si>
  <si>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</si>
  <si>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</si>
  <si>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</si>
  <si>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</si>
  <si>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</si>
  <si>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</si>
  <si>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</si>
  <si>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</si>
  <si>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</si>
  <si>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</si>
  <si>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</si>
  <si>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</si>
  <si>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</si>
  <si>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</si>
  <si>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</si>
  <si>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</si>
  <si>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</si>
  <si>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</si>
  <si>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</si>
  <si>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</si>
  <si>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</si>
  <si>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</si>
  <si>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</si>
  <si>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</si>
  <si>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</si>
  <si>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</si>
  <si>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</si>
  <si>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</si>
  <si>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</si>
  <si>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</si>
  <si>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</si>
  <si>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</si>
  <si>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</si>
  <si>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</si>
  <si>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</si>
  <si>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</si>
  <si>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</si>
  <si>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</si>
  <si>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</si>
  <si>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</si>
  <si>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</si>
  <si>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</si>
  <si>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</si>
  <si>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</si>
  <si>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</si>
  <si>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</si>
  <si>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</si>
  <si>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</si>
  <si>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</si>
  <si>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</si>
  <si>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</si>
  <si>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</si>
  <si>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</si>
  <si>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</si>
  <si>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</si>
  <si>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</si>
  <si>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</si>
  <si>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</si>
  <si>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</si>
  <si>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</si>
  <si>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</si>
  <si>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</si>
  <si>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</si>
  <si>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</si>
  <si>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</si>
  <si>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</si>
  <si>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</si>
  <si>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</si>
  <si>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</si>
  <si>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</si>
  <si>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</si>
  <si>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</si>
  <si>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</si>
  <si>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</si>
  <si>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</si>
  <si>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</si>
  <si>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</si>
  <si>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</si>
  <si>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</si>
  <si>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</si>
  <si>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</si>
  <si>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</si>
  <si>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</si>
  <si>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</si>
  <si>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</si>
  <si>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</si>
  <si>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</si>
  <si>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</si>
  <si>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</si>
  <si>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</si>
  <si>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</si>
  <si>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</si>
  <si>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</si>
  <si>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</si>
  <si>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</si>
  <si>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</si>
  <si>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</si>
  <si>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</si>
  <si>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</si>
  <si>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</si>
  <si>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</si>
  <si>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</si>
  <si>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</si>
  <si>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</si>
  <si>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</si>
  <si>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</si>
  <si>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</si>
  <si>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</si>
  <si>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</si>
  <si>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</si>
  <si>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</si>
  <si>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</si>
  <si>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</si>
  <si>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</si>
  <si>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</si>
  <si>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</si>
  <si>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</si>
  <si>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</si>
  <si>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</si>
  <si>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</si>
  <si>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</si>
  <si>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</si>
  <si>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</si>
  <si>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</si>
  <si>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</si>
  <si>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</si>
  <si>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</si>
  <si>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</si>
  <si>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</si>
  <si>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</si>
  <si>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</si>
  <si>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</si>
  <si>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</si>
  <si>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</si>
  <si>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</si>
  <si>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</si>
  <si>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</si>
  <si>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</si>
  <si>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</si>
  <si>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</si>
  <si>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</si>
  <si>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</si>
  <si>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</si>
  <si>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</si>
  <si>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</si>
  <si>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</si>
  <si>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</si>
  <si>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</si>
  <si>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</si>
  <si>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</si>
  <si>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</si>
  <si>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</si>
  <si>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</si>
  <si>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</si>
  <si>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</si>
  <si>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</si>
  <si>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</si>
  <si>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</si>
  <si>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</si>
  <si>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</si>
  <si>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</si>
  <si>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</si>
  <si>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</si>
  <si>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</si>
  <si>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</si>
  <si>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</si>
  <si>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</si>
  <si>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</si>
  <si>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</si>
  <si>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</si>
  <si>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</si>
  <si>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</si>
  <si>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</si>
  <si>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</si>
  <si>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</si>
  <si>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</si>
  <si>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</si>
  <si>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</si>
  <si>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</si>
  <si>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</si>
  <si>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</si>
  <si>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</si>
  <si>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</si>
  <si>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</si>
  <si>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</si>
  <si>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</si>
  <si>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</si>
  <si>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</si>
  <si>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</si>
  <si>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</si>
  <si>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</si>
  <si>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</si>
  <si>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</si>
  <si>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</si>
  <si>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</si>
  <si>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</si>
  <si>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</si>
  <si>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</si>
  <si>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</si>
  <si>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</si>
  <si>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</si>
  <si>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</si>
  <si>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</si>
  <si>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</si>
  <si>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</si>
  <si>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</si>
  <si>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</si>
  <si>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</si>
  <si>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</si>
  <si>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</si>
  <si>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</si>
  <si>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</si>
  <si>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</si>
  <si>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</si>
  <si>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</si>
  <si>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</si>
  <si>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</si>
  <si>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</si>
  <si>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</si>
  <si>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</si>
  <si>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</si>
  <si>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</si>
  <si>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</si>
  <si>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</si>
  <si>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</si>
  <si>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</si>
  <si>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</si>
  <si>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</si>
  <si>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</si>
  <si>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</si>
  <si>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</si>
  <si>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</si>
  <si>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</si>
  <si>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</si>
  <si>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</si>
  <si>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</si>
  <si>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</si>
  <si>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</si>
  <si>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</si>
  <si>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</si>
  <si>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</si>
  <si>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</si>
  <si>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</si>
  <si>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</si>
  <si>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</si>
  <si>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</si>
  <si>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</si>
  <si>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</si>
  <si>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</si>
  <si>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</si>
  <si>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</si>
  <si>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</si>
  <si>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</si>
  <si>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</si>
  <si>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</si>
  <si>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</si>
  <si>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</si>
  <si>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</si>
  <si>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</si>
  <si>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</si>
  <si>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</si>
  <si>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</si>
  <si>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</si>
  <si>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</si>
  <si>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</si>
  <si>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</si>
  <si>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</si>
  <si>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</si>
  <si>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</si>
  <si>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</si>
  <si>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</si>
  <si>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</si>
  <si>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</si>
  <si>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</si>
  <si>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</si>
  <si>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</si>
  <si>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</si>
  <si>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</si>
  <si>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</si>
  <si>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</si>
  <si>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</si>
  <si>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</si>
  <si>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</si>
  <si>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</si>
  <si>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</si>
  <si>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</si>
  <si>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</si>
  <si>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</si>
  <si>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</si>
  <si>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</si>
  <si>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</si>
  <si>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</si>
  <si>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</si>
  <si>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</si>
  <si>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</si>
  <si>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</si>
  <si>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</si>
  <si>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</si>
  <si>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</si>
  <si>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</si>
  <si>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</si>
  <si>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</si>
  <si>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</si>
  <si>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</si>
  <si>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</si>
  <si>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</si>
  <si>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</si>
  <si>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</si>
  <si>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</si>
  <si>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</si>
  <si>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</si>
  <si>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</si>
  <si>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</si>
  <si>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</si>
  <si>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</si>
  <si>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</si>
  <si>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</si>
  <si>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</si>
  <si>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</si>
  <si>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</si>
  <si>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</si>
  <si>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</si>
  <si>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</si>
  <si>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</si>
  <si>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</si>
  <si>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</si>
  <si>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</si>
  <si>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</si>
  <si>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</si>
  <si>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</si>
  <si>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</si>
  <si>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</si>
  <si>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</si>
  <si>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</si>
  <si>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</si>
  <si>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</si>
  <si>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</si>
  <si>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</si>
  <si>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</si>
  <si>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</si>
  <si>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</si>
  <si>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</si>
  <si>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</si>
  <si>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</si>
  <si>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</si>
  <si>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</si>
  <si>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</si>
  <si>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</si>
  <si>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</si>
  <si>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</si>
  <si>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</si>
  <si>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</si>
  <si>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</si>
  <si>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</si>
  <si>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</si>
  <si>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</si>
  <si>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</si>
  <si>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</si>
  <si>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</si>
  <si>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</si>
  <si>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</si>
  <si>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</si>
  <si>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</si>
  <si>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</si>
  <si>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</si>
  <si>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</si>
  <si>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</si>
  <si>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</si>
  <si>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</si>
  <si>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</si>
  <si>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</si>
  <si>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</si>
  <si>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</si>
  <si>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</si>
  <si>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</si>
  <si>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</si>
  <si>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</si>
  <si>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</si>
  <si>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</si>
  <si>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</si>
  <si>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</si>
  <si>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</si>
  <si>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</si>
  <si>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</si>
  <si>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</si>
  <si>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</si>
  <si>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</si>
  <si>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</si>
  <si>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</si>
  <si>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</si>
  <si>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</si>
  <si>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</si>
  <si>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</si>
  <si>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</si>
  <si>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</si>
  <si>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</si>
  <si>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</si>
  <si>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</si>
  <si>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</si>
  <si>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</si>
  <si>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</si>
  <si>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</si>
  <si>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</si>
  <si>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</si>
  <si>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</si>
  <si>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</si>
  <si>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</si>
  <si>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</si>
  <si>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</si>
  <si>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</si>
  <si>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</si>
  <si>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</si>
  <si>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</si>
  <si>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</si>
  <si>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</si>
  <si>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</si>
  <si>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</si>
  <si>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</si>
  <si>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</si>
  <si>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</si>
  <si>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</si>
  <si>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</si>
  <si>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</si>
  <si>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</si>
  <si>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</si>
  <si>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</si>
  <si>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</si>
  <si>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</si>
  <si>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</si>
  <si>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</si>
  <si>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</si>
  <si>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</si>
  <si>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</si>
  <si>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</si>
  <si>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</si>
  <si>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</si>
  <si>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</si>
  <si>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</si>
  <si>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</si>
  <si>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</si>
  <si>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</si>
  <si>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</si>
  <si>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</si>
  <si>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</si>
  <si>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</si>
  <si>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</si>
  <si>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</si>
  <si>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</si>
  <si>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</si>
  <si>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</si>
  <si>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</si>
  <si>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</si>
  <si>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</si>
  <si>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</si>
  <si>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</si>
  <si>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</si>
  <si>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</si>
  <si>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</si>
  <si>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</si>
  <si>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</si>
  <si>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</si>
  <si>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</si>
  <si>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</si>
  <si>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</si>
  <si>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</si>
  <si>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</si>
  <si>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</si>
  <si>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</si>
  <si>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</si>
  <si>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</si>
  <si>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</si>
  <si>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</si>
  <si>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</si>
  <si>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</si>
  <si>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</si>
  <si>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</si>
  <si>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</si>
  <si>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</si>
  <si>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</si>
  <si>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</si>
  <si>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</si>
  <si>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</si>
  <si>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</si>
  <si>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</si>
  <si>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</si>
  <si>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</si>
  <si>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</si>
  <si>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</si>
  <si>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</si>
  <si>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</si>
  <si>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</si>
  <si>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</si>
  <si>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</si>
  <si>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</si>
  <si>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</si>
  <si>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</si>
  <si>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</si>
  <si>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</si>
  <si>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</si>
  <si>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</si>
  <si>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</si>
  <si>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</si>
  <si>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</si>
  <si>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</si>
  <si>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</si>
  <si>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</si>
  <si>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</si>
  <si>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</si>
  <si>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</si>
  <si>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</si>
  <si>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</si>
  <si>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</si>
  <si>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</si>
  <si>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</si>
  <si>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</si>
  <si>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</si>
  <si>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</si>
  <si>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</si>
  <si>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</si>
  <si>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</si>
  <si>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</si>
  <si>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</si>
  <si>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</si>
  <si>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</si>
  <si>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</si>
  <si>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</si>
  <si>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</si>
  <si>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</si>
  <si>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</si>
  <si>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</si>
  <si>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</si>
  <si>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</si>
  <si>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</si>
  <si>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</si>
  <si>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</si>
  <si>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</si>
  <si>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</si>
  <si>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</si>
  <si>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</si>
  <si>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</si>
  <si>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</si>
  <si>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</si>
  <si>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</si>
  <si>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</si>
  <si>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</si>
  <si>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</si>
  <si>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</si>
  <si>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</si>
  <si>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</si>
  <si>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</si>
  <si>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</si>
  <si>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</si>
  <si>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</si>
  <si>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</si>
  <si>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</si>
  <si>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</si>
  <si>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</si>
  <si>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</si>
  <si>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</si>
  <si>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</si>
  <si>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</si>
  <si>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</si>
  <si>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</si>
  <si>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</si>
  <si>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</si>
  <si>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</si>
  <si>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</si>
  <si>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</si>
  <si>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</si>
  <si>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</si>
  <si>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</si>
  <si>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</si>
  <si>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</si>
  <si>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</si>
  <si>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</si>
  <si>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</si>
  <si>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</si>
  <si>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</si>
  <si>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</si>
  <si>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</si>
  <si>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</si>
  <si>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</si>
  <si>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</si>
  <si>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</si>
  <si>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</si>
  <si>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</si>
  <si>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</si>
  <si>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</si>
  <si>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</si>
  <si>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</si>
  <si>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</si>
  <si>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</si>
  <si>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</si>
  <si>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</si>
  <si>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</si>
  <si>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</si>
  <si>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</si>
  <si>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</si>
  <si>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</si>
  <si>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</si>
  <si>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</si>
  <si>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</si>
  <si>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</si>
  <si>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</si>
  <si>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</si>
  <si>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</si>
  <si>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</si>
  <si>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</si>
  <si>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</si>
  <si>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</si>
  <si>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</si>
  <si>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</si>
  <si>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</si>
  <si>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</si>
  <si>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</si>
  <si>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</si>
  <si>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</si>
  <si>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</si>
  <si>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</si>
  <si>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</si>
  <si>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</si>
  <si>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</si>
  <si>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</si>
  <si>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</si>
  <si>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</si>
  <si>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</si>
  <si>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</si>
  <si>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</si>
  <si>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</si>
  <si>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</si>
  <si>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</si>
  <si>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</si>
  <si>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</si>
  <si>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</si>
  <si>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</si>
  <si>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</si>
  <si>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</si>
  <si>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</si>
  <si>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</si>
  <si>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</si>
  <si>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</si>
  <si>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</si>
  <si>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</si>
  <si>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</si>
  <si>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</si>
  <si>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</si>
  <si>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</si>
  <si>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</si>
  <si>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</si>
  <si>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</si>
  <si>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</si>
  <si>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</si>
  <si>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</si>
  <si>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</si>
  <si>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</si>
  <si>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</si>
  <si>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</si>
  <si>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</si>
  <si>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</si>
  <si>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</si>
  <si>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</si>
  <si>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</si>
  <si>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</si>
  <si>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</si>
  <si>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</si>
  <si>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</si>
  <si>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</si>
  <si>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</si>
  <si>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</si>
  <si>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</si>
  <si>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</si>
  <si>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</si>
  <si>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</si>
  <si>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</si>
  <si>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</si>
  <si>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</si>
  <si>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</si>
  <si>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</si>
  <si>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</si>
  <si>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</si>
  <si>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</si>
  <si>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</si>
  <si>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</si>
  <si>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</si>
  <si>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</si>
  <si>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</si>
  <si>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</si>
  <si>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</si>
  <si>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</si>
  <si>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</si>
  <si>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</si>
  <si>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</si>
  <si>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</si>
  <si>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</si>
  <si>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</si>
  <si>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</si>
  <si>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</si>
  <si>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</si>
  <si>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</si>
  <si>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</si>
  <si>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</si>
  <si>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</si>
  <si>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</si>
  <si>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Arman Dunayev</t>
  </si>
  <si>
    <t>Independent member</t>
  </si>
  <si>
    <t>Chingiz Kanapianov</t>
  </si>
  <si>
    <t>Aliya Karpykova</t>
  </si>
  <si>
    <t>Non-independent member</t>
  </si>
  <si>
    <t>Viktor Skryl</t>
  </si>
  <si>
    <t xml:space="preserve">Nana Gvaladze </t>
  </si>
  <si>
    <t>Nikoloz Geguchadze</t>
  </si>
  <si>
    <t>Konstantine Gordeziani</t>
  </si>
  <si>
    <t>Shota Chkoidze</t>
  </si>
  <si>
    <t>Tamar Goderdzishvili</t>
  </si>
  <si>
    <t>JSC " Halyk Bank of Kazakhstan"</t>
  </si>
  <si>
    <t>Timur Kulibayev</t>
  </si>
  <si>
    <t>Dinara Kulibayeva</t>
  </si>
  <si>
    <t>The Bank of New York (Nominal Holder)</t>
  </si>
  <si>
    <t>JSC " Halyk Bank Georgia"</t>
  </si>
  <si>
    <t>http://halykbank.ge</t>
  </si>
  <si>
    <t>TOTAL EQUITY*</t>
  </si>
  <si>
    <t xml:space="preserve">*Share capital as defined by the Law on Commercial Bank Activities </t>
  </si>
  <si>
    <t>Table 9 (Capital), N38</t>
  </si>
  <si>
    <t>Table 9 (Capital), N2</t>
  </si>
  <si>
    <t>Table 9 (Capital), N6</t>
  </si>
  <si>
    <t>Table 9 (Capital), N8</t>
  </si>
  <si>
    <t>Table 9 (Capital), N27</t>
  </si>
  <si>
    <t>General Director/ Legal, Evaluation, Security, Information and Cyber ​​Security, Financial Monitoring, Special Depository, Human Resources, IT Director (Information Technology - Software and Infrastructure, Bank Cards), Managing Director (Correspondent Relations, Centralized Back Office, Maintenance department, Stationery)</t>
  </si>
  <si>
    <t>Deputy General Director/ Risks (Credit Business and Retail Business, Financial, Operational), Problem Loans</t>
  </si>
  <si>
    <t>Deputy General Director/ Credit Administration, Accounting, Finance Department,  additionally responsible for - Retail Lending, Banking Products, Marketing and Contact Center.</t>
  </si>
  <si>
    <t xml:space="preserve">Deputy General Director/Corporate Business, Small and Medium Business, Credit analysis,Treasury.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</si>
</sst>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s>
  <fonts count="36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amily val="2"/>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amily val="2"/>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amily val="1"/>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family val="2"/>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b/>
      <i/>
      <sz val="10"/>
      <color theme="1"/>
      <name val="Sylfaen"/>
      <family val="1"/>
    </font>
    <font>
      <sz val="10"/>
      <color rgb="FF000000"/>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2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thin">
        <color theme="6" tint="-0.499984740745262"/>
      </right>
      <top style="thin">
        <color indexed="64"/>
      </top>
      <bottom style="thin">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9"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4" fillId="64" borderId="38" applyNumberFormat="0" applyAlignment="0" applyProtection="0"/>
    <xf numFmtId="0" fontId="25" fillId="9" borderId="33"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0" fontId="24"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0" fontId="25" fillId="9" borderId="33"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0" fontId="24"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9" applyNumberFormat="0" applyAlignment="0" applyProtection="0">
      <alignment horizontal="left" vertical="center"/>
    </xf>
    <xf numFmtId="0" fontId="37" fillId="0" borderId="29" applyNumberFormat="0" applyAlignment="0" applyProtection="0">
      <alignment horizontal="left" vertical="center"/>
    </xf>
    <xf numFmtId="168" fontId="37" fillId="0" borderId="29"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40" applyNumberFormat="0" applyFill="0" applyAlignment="0" applyProtection="0"/>
    <xf numFmtId="169" fontId="38" fillId="0" borderId="40" applyNumberFormat="0" applyFill="0" applyAlignment="0" applyProtection="0"/>
    <xf numFmtId="0"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0" fontId="38" fillId="0" borderId="40" applyNumberFormat="0" applyFill="0" applyAlignment="0" applyProtection="0"/>
    <xf numFmtId="0" fontId="39" fillId="0" borderId="41" applyNumberFormat="0" applyFill="0" applyAlignment="0" applyProtection="0"/>
    <xf numFmtId="169" fontId="39" fillId="0" borderId="41" applyNumberFormat="0" applyFill="0" applyAlignment="0" applyProtection="0"/>
    <xf numFmtId="0"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0" fontId="39" fillId="0" borderId="41" applyNumberFormat="0" applyFill="0" applyAlignment="0" applyProtection="0"/>
    <xf numFmtId="0" fontId="40" fillId="0" borderId="42" applyNumberFormat="0" applyFill="0" applyAlignment="0" applyProtection="0"/>
    <xf numFmtId="169"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9"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0" fontId="49" fillId="42" borderId="37"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3" applyNumberFormat="0" applyFill="0" applyAlignment="0" applyProtection="0"/>
    <xf numFmtId="0" fontId="53" fillId="0" borderId="32"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0" fontId="52" fillId="0" borderId="43"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0" fontId="52"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4"/>
    <xf numFmtId="169" fontId="9" fillId="0" borderId="44"/>
    <xf numFmtId="168" fontId="9"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68"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168" fontId="2" fillId="0" borderId="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69"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9"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9"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8" fillId="0" borderId="48"/>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20" fillId="0" borderId="0"/>
    <xf numFmtId="0" fontId="147" fillId="69" borderId="68"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1" applyFont="0" applyBorder="0">
      <alignment horizontal="center" wrapText="1"/>
    </xf>
    <xf numFmtId="3" fontId="2" fillId="74" borderId="120"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8" fillId="0" borderId="0" applyFont="0" applyFill="0" applyBorder="0" applyAlignment="0" applyProtection="0"/>
    <xf numFmtId="8" fontId="149" fillId="0" borderId="0" applyFont="0" applyFill="0" applyBorder="0" applyAlignment="0" applyProtection="0"/>
    <xf numFmtId="8"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3" fontId="148" fillId="0" borderId="0" applyFont="0" applyFill="0" applyBorder="0" applyAlignment="0" applyProtection="0"/>
    <xf numFmtId="203" fontId="148" fillId="0" borderId="0" applyFont="0" applyFill="0" applyBorder="0" applyAlignment="0" applyProtection="0"/>
    <xf numFmtId="7" fontId="148" fillId="0" borderId="0" applyFont="0" applyFill="0" applyBorder="0" applyAlignment="0" applyProtection="0"/>
    <xf numFmtId="7" fontId="148" fillId="0" borderId="0" applyFont="0" applyFill="0" applyBorder="0" applyAlignment="0" applyProtection="0"/>
    <xf numFmtId="204" fontId="148" fillId="0" borderId="0" applyFont="0" applyFill="0" applyBorder="0" applyAlignment="0" applyProtection="0"/>
    <xf numFmtId="204"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5" fontId="104" fillId="0" borderId="0"/>
    <xf numFmtId="205" fontId="104" fillId="0" borderId="0"/>
    <xf numFmtId="205" fontId="104" fillId="0" borderId="0"/>
    <xf numFmtId="205" fontId="104" fillId="0" borderId="0"/>
    <xf numFmtId="0" fontId="104" fillId="0" borderId="0"/>
    <xf numFmtId="205" fontId="104" fillId="0" borderId="0"/>
    <xf numFmtId="5" fontId="149" fillId="0" borderId="0" applyFont="0" applyFill="0" applyBorder="0" applyAlignment="0" applyProtection="0"/>
    <xf numFmtId="5"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9" fontId="149" fillId="0" borderId="0" applyFont="0" applyFill="0" applyBorder="0" applyAlignment="0" applyProtection="0"/>
    <xf numFmtId="9" fontId="149" fillId="0" borderId="0" applyFont="0" applyFill="0" applyBorder="0" applyAlignment="0" applyProtection="0"/>
    <xf numFmtId="10" fontId="149" fillId="0" borderId="0" applyFont="0" applyFill="0" applyBorder="0" applyAlignment="0" applyProtection="0"/>
    <xf numFmtId="10" fontId="149" fillId="0" borderId="0" applyFon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2" fillId="0" borderId="0" applyNumberFormat="0" applyFill="0" applyBorder="0" applyAlignment="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206" fontId="153" fillId="0" borderId="0" applyFont="0" applyFill="0" applyBorder="0" applyAlignment="0" applyProtection="0"/>
    <xf numFmtId="0" fontId="19" fillId="0" borderId="0" applyFont="0" applyFill="0" applyBorder="0" applyAlignment="0" applyProtection="0"/>
    <xf numFmtId="207" fontId="154" fillId="0" borderId="0" applyFont="0" applyFill="0" applyBorder="0" applyAlignment="0" applyProtection="0"/>
    <xf numFmtId="208" fontId="154" fillId="0" borderId="0" applyFont="0" applyFill="0" applyBorder="0" applyAlignment="0" applyProtection="0"/>
    <xf numFmtId="209" fontId="154" fillId="0" borderId="0" applyFont="0" applyFill="0" applyBorder="0" applyAlignment="0" applyProtection="0"/>
    <xf numFmtId="210" fontId="154" fillId="0" borderId="0" applyFont="0" applyFill="0" applyBorder="0" applyAlignment="0" applyProtection="0"/>
    <xf numFmtId="0" fontId="154" fillId="0" borderId="0"/>
    <xf numFmtId="0" fontId="19" fillId="0" borderId="0" applyFont="0" applyFill="0" applyBorder="0" applyAlignment="0" applyProtection="0"/>
    <xf numFmtId="211" fontId="153" fillId="0" borderId="0" applyFont="0" applyFill="0" applyBorder="0" applyAlignment="0" applyProtection="0"/>
    <xf numFmtId="0" fontId="149"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5"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2" fillId="0"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158" fillId="0" borderId="0"/>
    <xf numFmtId="0" fontId="158"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8" fillId="0" borderId="0"/>
    <xf numFmtId="0" fontId="2" fillId="0" borderId="0"/>
    <xf numFmtId="0" fontId="2" fillId="0" borderId="0">
      <alignment horizontal="left" wrapTex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85"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9" fillId="0" borderId="0"/>
    <xf numFmtId="0" fontId="2" fillId="85" borderId="0"/>
    <xf numFmtId="0" fontId="2" fillId="0" borderId="0"/>
    <xf numFmtId="0" fontId="2" fillId="0" borderId="0"/>
    <xf numFmtId="0" fontId="2" fillId="0" borderId="0" applyFont="0" applyFill="0" applyBorder="0" applyAlignment="0" applyProtection="0"/>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62" fillId="89"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8" fillId="0" borderId="0"/>
    <xf numFmtId="0" fontId="158" fillId="0" borderId="0"/>
    <xf numFmtId="0" fontId="158" fillId="0" borderId="0"/>
    <xf numFmtId="0" fontId="158"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8"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8"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3" fillId="0" borderId="136"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8" fillId="0" borderId="0"/>
    <xf numFmtId="0" fontId="158" fillId="0" borderId="0"/>
    <xf numFmtId="0" fontId="2" fillId="0" borderId="0"/>
    <xf numFmtId="0" fontId="158" fillId="0" borderId="0"/>
    <xf numFmtId="0" fontId="158" fillId="0" borderId="0"/>
    <xf numFmtId="0" fontId="158" fillId="0" borderId="0"/>
    <xf numFmtId="0" fontId="8" fillId="0" borderId="0"/>
    <xf numFmtId="0" fontId="159" fillId="0" borderId="0"/>
    <xf numFmtId="0" fontId="2" fillId="0" borderId="0"/>
    <xf numFmtId="0" fontId="2" fillId="85"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158" fillId="0" borderId="0"/>
    <xf numFmtId="0" fontId="158"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6" fillId="86" borderId="135"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8"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3" fillId="0" borderId="136" applyNumberFormat="0" applyFill="0" applyAlignment="0" applyProtection="0"/>
    <xf numFmtId="0" fontId="163"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2"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63" fillId="0" borderId="136"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 fillId="0" borderId="0">
      <alignment horizontal="left" wrapText="1"/>
    </xf>
    <xf numFmtId="0" fontId="165"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166" fillId="0" borderId="137" applyNumberFormat="0" applyFill="0" applyProtection="0">
      <alignment horizontal="center"/>
    </xf>
    <xf numFmtId="0" fontId="166"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lignment horizontal="left" wrapText="1"/>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58" fillId="0" borderId="0"/>
    <xf numFmtId="0" fontId="158" fillId="0" borderId="0"/>
    <xf numFmtId="0" fontId="2" fillId="0" borderId="0"/>
    <xf numFmtId="0" fontId="2" fillId="0" borderId="0"/>
    <xf numFmtId="0" fontId="158" fillId="0" borderId="0"/>
    <xf numFmtId="0" fontId="158"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158" fillId="0" borderId="0"/>
    <xf numFmtId="0" fontId="2" fillId="0" borderId="0"/>
    <xf numFmtId="0" fontId="156" fillId="86" borderId="135" quotePrefix="1" applyNumberFormat="0" applyFont="0" applyFill="0" applyBorder="0" applyAlignment="0" applyProtection="0">
      <alignment horizontal="centerContinuous" vertical="justify"/>
      <protection locked="0" hidden="1"/>
    </xf>
    <xf numFmtId="0" fontId="157" fillId="87" borderId="135" quotePrefix="1" applyNumberFormat="0" applyFont="0" applyFill="0" applyBorder="0">
      <protection locked="0" hidden="1"/>
    </xf>
    <xf numFmtId="0" fontId="2" fillId="0" borderId="0"/>
    <xf numFmtId="0" fontId="2" fillId="0" borderId="0"/>
    <xf numFmtId="0" fontId="2" fillId="0" borderId="0"/>
    <xf numFmtId="0" fontId="160"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0" fillId="0" borderId="0">
      <alignment horizontal="left" vertical="center"/>
    </xf>
    <xf numFmtId="0" fontId="158" fillId="0" borderId="0"/>
    <xf numFmtId="0" fontId="170"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1" fillId="0" borderId="0"/>
    <xf numFmtId="1" fontId="172" fillId="0" borderId="130">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3" fillId="0" borderId="0" applyFill="0" applyBorder="0" applyAlignment="0" applyProtection="0"/>
    <xf numFmtId="239" fontId="173" fillId="0" borderId="0" applyFill="0" applyBorder="0" applyAlignment="0" applyProtection="0"/>
    <xf numFmtId="239"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4" fillId="0" borderId="66"/>
    <xf numFmtId="0" fontId="160"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0" fontId="149" fillId="0" borderId="0" applyFont="0" applyFill="0" applyBorder="0" applyAlignment="0" applyProtection="0"/>
    <xf numFmtId="14" fontId="175" fillId="0" borderId="0" applyFill="0" applyBorder="0" applyProtection="0">
      <alignment horizontal="right"/>
    </xf>
    <xf numFmtId="16" fontId="175" fillId="0" borderId="0" applyFill="0" applyBorder="0" applyProtection="0">
      <alignment horizontal="right"/>
    </xf>
    <xf numFmtId="18" fontId="175" fillId="0" borderId="0" applyFill="0" applyBorder="0" applyProtection="0">
      <alignment horizontal="right"/>
    </xf>
    <xf numFmtId="16" fontId="175" fillId="0" borderId="0" applyFill="0" applyBorder="0" applyProtection="0">
      <alignment horizontal="right"/>
    </xf>
    <xf numFmtId="22" fontId="175" fillId="0" borderId="0" applyFill="0" applyBorder="0" applyProtection="0">
      <alignment horizontal="right"/>
    </xf>
    <xf numFmtId="14" fontId="175" fillId="0" borderId="0" applyFill="0" applyBorder="0" applyProtection="0">
      <alignment horizontal="right"/>
    </xf>
    <xf numFmtId="20" fontId="175" fillId="0" borderId="0" applyFill="0" applyBorder="0" applyProtection="0">
      <alignment horizontal="right"/>
    </xf>
    <xf numFmtId="16" fontId="175" fillId="0" borderId="0" applyFill="0" applyBorder="0" applyProtection="0">
      <alignment horizontal="right"/>
    </xf>
    <xf numFmtId="16" fontId="175" fillId="0" borderId="0" applyFill="0" applyBorder="0" applyProtection="0">
      <alignment horizontal="right"/>
    </xf>
    <xf numFmtId="14"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6" fillId="0" borderId="74"/>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8" fillId="101" borderId="0" applyNumberFormat="0" applyFont="0" applyBorder="0" applyProtection="0"/>
    <xf numFmtId="0" fontId="28" fillId="0" borderId="104" applyBorder="0"/>
    <xf numFmtId="0" fontId="28" fillId="0" borderId="104"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6"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0" fontId="179" fillId="0" borderId="0" applyNumberForma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0" fontId="180" fillId="96" borderId="138"/>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1" fillId="88" borderId="120" applyNumberFormat="0" applyFont="0" applyAlignment="0"/>
    <xf numFmtId="3" fontId="181" fillId="88" borderId="120" applyNumberFormat="0" applyFont="0" applyAlignment="0"/>
    <xf numFmtId="3" fontId="181" fillId="88" borderId="120" applyNumberFormat="0" applyFont="0" applyAlignment="0"/>
    <xf numFmtId="3" fontId="181" fillId="88" borderId="120" applyNumberFormat="0" applyFont="0" applyAlignment="0"/>
    <xf numFmtId="3" fontId="181" fillId="88" borderId="120" applyNumberFormat="0" applyFont="0" applyAlignment="0"/>
    <xf numFmtId="0" fontId="160"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247" fontId="179" fillId="107" borderId="120" applyNumberFormat="0" applyFill="0" applyBorder="0" applyAlignment="0" applyProtection="0"/>
    <xf numFmtId="0"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0"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247" fontId="179" fillId="107" borderId="120" applyNumberFormat="0" applyFill="0" applyBorder="0" applyAlignment="0" applyProtection="0"/>
    <xf numFmtId="0" fontId="179" fillId="107" borderId="120" applyNumberFormat="0" applyFill="0" applyBorder="0" applyAlignment="0" applyProtection="0"/>
    <xf numFmtId="0" fontId="182" fillId="0" borderId="139"/>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3" fillId="108" borderId="140" applyNumberFormat="0" applyAlignment="0" applyProtection="0"/>
    <xf numFmtId="0" fontId="183" fillId="108" borderId="140" applyNumberFormat="0" applyAlignment="0" applyProtection="0"/>
    <xf numFmtId="0" fontId="184" fillId="0" borderId="0" applyNumberFormat="0" applyFill="0" applyAlignment="0"/>
    <xf numFmtId="0" fontId="185" fillId="0" borderId="141" applyNumberFormat="0" applyFont="0" applyFill="0" applyAlignment="0"/>
    <xf numFmtId="248"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21" fillId="63" borderId="142" applyNumberFormat="0" applyAlignment="0" applyProtection="0"/>
    <xf numFmtId="0" fontId="187" fillId="0" borderId="0" applyNumberFormat="0" applyFill="0" applyBorder="0" applyAlignment="0">
      <alignment horizontal="right"/>
    </xf>
    <xf numFmtId="38" fontId="188"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89"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0" fillId="0" borderId="0" applyFont="0" applyFill="0" applyBorder="0" applyAlignment="0" applyProtection="0"/>
    <xf numFmtId="250" fontId="191" fillId="0" borderId="0"/>
    <xf numFmtId="0" fontId="192" fillId="0" borderId="143"/>
    <xf numFmtId="251" fontId="2" fillId="0" borderId="0"/>
    <xf numFmtId="0" fontId="192" fillId="0" borderId="144"/>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83" fillId="108" borderId="145">
      <alignment horizontal="center" vertical="center"/>
    </xf>
    <xf numFmtId="0" fontId="183" fillId="108" borderId="145">
      <alignment horizontal="center" vertical="center"/>
    </xf>
    <xf numFmtId="0" fontId="196" fillId="0" borderId="0" applyProtection="0">
      <alignment horizontal="center"/>
    </xf>
    <xf numFmtId="0" fontId="196"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45" fillId="0" borderId="0" applyNumberFormat="0" applyFill="0" applyBorder="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172" fontId="160" fillId="0" borderId="0">
      <alignment vertical="top"/>
    </xf>
    <xf numFmtId="172" fontId="160" fillId="0" borderId="0">
      <alignment vertical="top"/>
    </xf>
    <xf numFmtId="172" fontId="160" fillId="0" borderId="0">
      <alignment vertical="top"/>
    </xf>
    <xf numFmtId="0" fontId="45" fillId="0" borderId="0" applyNumberFormat="0" applyFill="0" applyBorder="0" applyProtection="0">
      <alignment horizontal="right"/>
    </xf>
    <xf numFmtId="172" fontId="199" fillId="0" borderId="0">
      <alignment horizontal="right"/>
    </xf>
    <xf numFmtId="172" fontId="199" fillId="0" borderId="0">
      <alignment horizontal="right"/>
    </xf>
    <xf numFmtId="172" fontId="199" fillId="0" borderId="0">
      <alignment horizontal="right"/>
    </xf>
    <xf numFmtId="0" fontId="199" fillId="0" borderId="0">
      <alignment horizontal="left"/>
    </xf>
    <xf numFmtId="0" fontId="200" fillId="74" borderId="0" applyNumberFormat="0" applyBorder="0" applyAlignment="0" applyProtection="0"/>
    <xf numFmtId="252" fontId="104" fillId="0" borderId="140" applyNumberFormat="0" applyFont="0" applyFill="0" applyAlignment="0">
      <alignment vertical="center"/>
    </xf>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252" fontId="104" fillId="0" borderId="140" applyNumberFormat="0" applyFont="0" applyFill="0" applyAlignment="0">
      <alignment vertical="center"/>
    </xf>
    <xf numFmtId="0" fontId="104" fillId="0" borderId="140" applyNumberFormat="0" applyFont="0" applyFill="0"/>
    <xf numFmtId="0" fontId="104" fillId="0" borderId="140" applyNumberFormat="0" applyFont="0" applyFill="0"/>
    <xf numFmtId="252" fontId="104" fillId="0" borderId="140" applyNumberFormat="0" applyFont="0" applyFill="0" applyAlignment="0">
      <alignment vertical="center"/>
    </xf>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104" fillId="0" borderId="140" applyNumberFormat="0" applyFont="0" applyFill="0"/>
    <xf numFmtId="0" fontId="2" fillId="72" borderId="0"/>
    <xf numFmtId="0" fontId="201" fillId="0" borderId="1" applyNumberFormat="0" applyFont="0" applyFill="0" applyAlignment="0" applyProtection="0"/>
    <xf numFmtId="0" fontId="201" fillId="0" borderId="146" applyNumberFormat="0" applyFont="0" applyFill="0" applyAlignment="0" applyProtection="0"/>
    <xf numFmtId="0" fontId="149" fillId="0" borderId="104" applyNumberFormat="0" applyFont="0" applyFill="0" applyAlignment="0" applyProtection="0"/>
    <xf numFmtId="0" fontId="149" fillId="0" borderId="104" applyNumberFormat="0" applyFont="0" applyFill="0" applyAlignment="0" applyProtection="0"/>
    <xf numFmtId="0" fontId="149" fillId="0" borderId="68" applyNumberFormat="0" applyFont="0" applyFill="0" applyAlignment="0" applyProtection="0"/>
    <xf numFmtId="0" fontId="149" fillId="0" borderId="68" applyNumberFormat="0" applyFont="0" applyFill="0" applyAlignment="0" applyProtection="0"/>
    <xf numFmtId="0" fontId="149" fillId="0" borderId="68" applyNumberFormat="0" applyFont="0" applyFill="0" applyAlignment="0" applyProtection="0"/>
    <xf numFmtId="0" fontId="149" fillId="0" borderId="66" applyNumberFormat="0" applyFont="0" applyFill="0" applyAlignment="0" applyProtection="0"/>
    <xf numFmtId="0" fontId="149" fillId="0" borderId="66"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0" fontId="149" fillId="0" borderId="100" applyNumberFormat="0" applyFont="0" applyFill="0" applyAlignment="0" applyProtection="0"/>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0" fontId="29"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0"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7" fontId="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8" fontId="202"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4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9" fontId="202"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1" fillId="63"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3"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3" borderId="142" applyNumberFormat="0" applyAlignment="0" applyProtection="0"/>
    <xf numFmtId="0" fontId="21" fillId="63" borderId="142" applyNumberFormat="0" applyAlignment="0" applyProtection="0"/>
    <xf numFmtId="0" fontId="21" fillId="63" borderId="142" applyNumberFormat="0" applyAlignment="0" applyProtection="0"/>
    <xf numFmtId="0" fontId="21" fillId="68" borderId="142" applyNumberFormat="0" applyAlignment="0" applyProtection="0"/>
    <xf numFmtId="0" fontId="21" fillId="63" borderId="142" applyNumberFormat="0" applyAlignment="0" applyProtection="0"/>
    <xf numFmtId="0" fontId="21" fillId="63" borderId="142" applyNumberFormat="0" applyAlignment="0" applyProtection="0"/>
    <xf numFmtId="0" fontId="203" fillId="109" borderId="142" applyNumberFormat="0" applyAlignment="0" applyProtection="0"/>
    <xf numFmtId="0" fontId="145" fillId="8" borderId="30" applyNumberFormat="0" applyAlignment="0" applyProtection="0"/>
    <xf numFmtId="3" fontId="45" fillId="41" borderId="68">
      <protection hidden="1"/>
    </xf>
    <xf numFmtId="0" fontId="203" fillId="109" borderId="142" applyNumberFormat="0" applyAlignment="0" applyProtection="0"/>
    <xf numFmtId="0" fontId="23" fillId="63" borderId="142" applyNumberFormat="0" applyAlignment="0" applyProtection="0"/>
    <xf numFmtId="0" fontId="23" fillId="63" borderId="142" applyNumberFormat="0" applyAlignment="0" applyProtection="0"/>
    <xf numFmtId="0" fontId="23" fillId="63" borderId="142" applyNumberFormat="0" applyAlignment="0" applyProtection="0"/>
    <xf numFmtId="0" fontId="23" fillId="63"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03" fillId="109" borderId="142" applyNumberFormat="0" applyAlignment="0" applyProtection="0"/>
    <xf numFmtId="0" fontId="23" fillId="63" borderId="142" applyNumberFormat="0" applyAlignment="0" applyProtection="0"/>
    <xf numFmtId="0" fontId="23" fillId="63" borderId="142" applyNumberFormat="0" applyAlignment="0" applyProtection="0"/>
    <xf numFmtId="0" fontId="203" fillId="109" borderId="142" applyNumberFormat="0" applyAlignment="0" applyProtection="0"/>
    <xf numFmtId="0" fontId="203" fillId="109" borderId="142" applyNumberFormat="0" applyAlignment="0" applyProtection="0"/>
    <xf numFmtId="0" fontId="23" fillId="63" borderId="142" applyNumberFormat="0" applyAlignment="0" applyProtection="0"/>
    <xf numFmtId="0" fontId="23" fillId="63" borderId="142" applyNumberFormat="0" applyAlignment="0" applyProtection="0"/>
    <xf numFmtId="0" fontId="23" fillId="63" borderId="142" applyNumberFormat="0" applyAlignment="0" applyProtection="0"/>
    <xf numFmtId="0"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40" fontId="149" fillId="0" borderId="0" applyFont="0" applyFill="0" applyBorder="0" applyAlignment="0" applyProtection="0"/>
    <xf numFmtId="40" fontId="149"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3" applyNumberFormat="0" applyFill="0" applyAlignment="0" applyProtection="0"/>
    <xf numFmtId="0" fontId="24" fillId="64"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4" fillId="0" borderId="68" applyBorder="0"/>
    <xf numFmtId="260" fontId="205" fillId="0" borderId="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4" fillId="64" borderId="38" applyNumberFormat="0" applyAlignment="0" applyProtection="0"/>
    <xf numFmtId="0" fontId="24"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vertical="center"/>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xf>
    <xf numFmtId="3" fontId="206" fillId="69" borderId="120" applyFont="0" applyFill="0" applyProtection="0">
      <alignment horizontal="right" vertical="center"/>
    </xf>
    <xf numFmtId="10" fontId="207" fillId="0" borderId="0">
      <alignment vertical="center"/>
    </xf>
    <xf numFmtId="3" fontId="207"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8" fillId="0" borderId="147"/>
    <xf numFmtId="201" fontId="209" fillId="0" borderId="0" applyFont="0" applyFill="0" applyBorder="0" applyAlignment="0" applyProtection="0"/>
    <xf numFmtId="0" fontId="210" fillId="0" borderId="0"/>
    <xf numFmtId="0" fontId="210" fillId="0" borderId="0"/>
    <xf numFmtId="0" fontId="210" fillId="0" borderId="0"/>
    <xf numFmtId="0" fontId="210" fillId="0" borderId="0"/>
    <xf numFmtId="261" fontId="2" fillId="0" borderId="0"/>
    <xf numFmtId="261" fontId="2" fillId="0" borderId="0"/>
    <xf numFmtId="261" fontId="2" fillId="0" borderId="0"/>
    <xf numFmtId="261" fontId="2" fillId="0" borderId="0"/>
    <xf numFmtId="217" fontId="211" fillId="0" borderId="0">
      <alignment horizontal="right" vertical="center" wrapText="1"/>
    </xf>
    <xf numFmtId="217" fontId="211" fillId="0" borderId="0">
      <alignment horizontal="right" vertical="center" wrapText="1"/>
    </xf>
    <xf numFmtId="217" fontId="211"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4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38" fontId="212"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3" fillId="0" borderId="0">
      <alignment horizontal="center"/>
      <protection locked="0"/>
    </xf>
    <xf numFmtId="0" fontId="2" fillId="0" borderId="0" applyFont="0" applyFill="0" applyBorder="0" applyAlignment="0" applyProtection="0"/>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2" fillId="0" borderId="0" applyFont="0" applyFill="0" applyBorder="0" applyAlignment="0" applyProtection="0">
      <alignment horizontal="right"/>
    </xf>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3" fontId="16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4"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1">
      <alignment vertical="center"/>
    </xf>
    <xf numFmtId="221" fontId="148" fillId="0" borderId="0" applyFont="0" applyFill="0" applyBorder="0" applyAlignment="0" applyProtection="0"/>
    <xf numFmtId="221" fontId="148" fillId="0" borderId="0" applyFont="0" applyFill="0" applyBorder="0" applyAlignment="0" applyProtection="0"/>
    <xf numFmtId="3" fontId="209" fillId="0" borderId="131">
      <alignment vertical="center"/>
    </xf>
    <xf numFmtId="39"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1">
      <alignment vertical="center"/>
    </xf>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1">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5" fillId="111" borderId="0" applyBorder="0">
      <alignment horizontal="left"/>
    </xf>
    <xf numFmtId="0" fontId="216" fillId="114" borderId="0" applyNumberFormat="0" applyBorder="0">
      <alignment horizontal="left"/>
    </xf>
    <xf numFmtId="0" fontId="29"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9" fillId="73" borderId="148" applyNumberFormat="0" applyFont="0" applyAlignment="0" applyProtection="0"/>
    <xf numFmtId="0" fontId="29" fillId="73" borderId="148" applyNumberFormat="0" applyFont="0" applyAlignment="0" applyProtection="0"/>
    <xf numFmtId="0" fontId="29" fillId="73" borderId="148" applyNumberFormat="0" applyFont="0" applyAlignment="0" applyProtection="0"/>
    <xf numFmtId="3" fontId="209" fillId="0" borderId="131">
      <alignment vertical="center"/>
    </xf>
    <xf numFmtId="0" fontId="29" fillId="73" borderId="148" applyNumberFormat="0" applyFont="0" applyAlignment="0" applyProtection="0"/>
    <xf numFmtId="0" fontId="29"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71" fillId="73" borderId="148"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7" fillId="0" borderId="0" applyFill="0" applyBorder="0">
      <alignment horizontal="left"/>
    </xf>
    <xf numFmtId="0" fontId="218" fillId="115" borderId="0"/>
    <xf numFmtId="0" fontId="24" fillId="64" borderId="38"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9" fillId="0" borderId="0" applyNumberFormat="0" applyAlignment="0">
      <alignment horizontal="left"/>
    </xf>
    <xf numFmtId="0" fontId="220" fillId="0" borderId="124" applyNumberFormat="0" applyFill="0" applyBorder="0" applyAlignment="0" applyProtection="0">
      <alignment horizontal="center"/>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0" fillId="0" borderId="124" applyNumberFormat="0" applyFill="0" applyBorder="0" applyAlignment="0" applyProtection="0">
      <alignment horizontal="center"/>
      <protection locked="0"/>
    </xf>
    <xf numFmtId="0" fontId="220" fillId="0" borderId="124" applyNumberFormat="0" applyFill="0" applyBorder="0" applyAlignment="0" applyProtection="0">
      <alignment horizontal="center"/>
      <protection locked="0"/>
    </xf>
    <xf numFmtId="3" fontId="209" fillId="0" borderId="131">
      <alignment vertical="center"/>
    </xf>
    <xf numFmtId="0" fontId="220" fillId="0" borderId="124" applyNumberFormat="0" applyFill="0" applyBorder="0" applyAlignment="0" applyProtection="0">
      <alignment horizontal="center"/>
      <protection locked="0"/>
    </xf>
    <xf numFmtId="0" fontId="220" fillId="0" borderId="124" applyNumberFormat="0" applyFill="0" applyBorder="0" applyAlignment="0" applyProtection="0">
      <alignment horizontal="center"/>
      <protection locked="0"/>
    </xf>
    <xf numFmtId="3" fontId="209" fillId="0" borderId="131">
      <alignment vertical="center"/>
    </xf>
    <xf numFmtId="0" fontId="221" fillId="0" borderId="124" applyNumberFormat="0" applyFill="0" applyBorder="0">
      <protection locked="0"/>
    </xf>
    <xf numFmtId="0" fontId="221" fillId="0" borderId="124" applyNumberFormat="0" applyFill="0" applyBorder="0">
      <protection locked="0"/>
    </xf>
    <xf numFmtId="3" fontId="209" fillId="0" borderId="131">
      <alignment vertical="center"/>
    </xf>
    <xf numFmtId="0" fontId="221" fillId="0" borderId="124" applyNumberFormat="0" applyFill="0" applyBorder="0">
      <protection locked="0"/>
    </xf>
    <xf numFmtId="0" fontId="221" fillId="0" borderId="124" applyNumberFormat="0" applyFill="0" applyBorder="0">
      <protection locked="0"/>
    </xf>
    <xf numFmtId="3" fontId="209" fillId="0" borderId="131">
      <alignment vertical="center"/>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0" fontId="221" fillId="0" borderId="124" applyNumberFormat="0" applyFill="0" applyBorder="0">
      <protection locked="0"/>
    </xf>
    <xf numFmtId="3" fontId="209" fillId="0" borderId="131">
      <alignment vertical="center"/>
    </xf>
    <xf numFmtId="3" fontId="222" fillId="0" borderId="149" applyNumberFormat="0" applyAlignment="0">
      <alignment vertical="center"/>
    </xf>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3" fontId="209" fillId="0" borderId="131">
      <alignment vertical="center"/>
    </xf>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22" fillId="0" borderId="149" applyNumberFormat="0"/>
    <xf numFmtId="0" fontId="2" fillId="0" borderId="0" applyFont="0" applyFill="0" applyBorder="0" applyAlignment="0" applyProtection="0"/>
    <xf numFmtId="265" fontId="223"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9" fillId="0" borderId="131">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1">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21"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3" fontId="209" fillId="0" borderId="131">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2" fillId="0" borderId="0" applyFont="0" applyFill="0" applyBorder="0" applyAlignment="0" applyProtection="0">
      <alignment horizontal="right"/>
    </xf>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267" fontId="162" fillId="0" borderId="0" applyFont="0" applyFill="0" applyBorder="0" applyAlignment="0" applyProtection="0">
      <alignment horizontal="right"/>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1">
      <alignment vertical="center"/>
    </xf>
    <xf numFmtId="3" fontId="209" fillId="0" borderId="131">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3" fontId="209" fillId="0" borderId="131">
      <alignment vertical="center"/>
    </xf>
    <xf numFmtId="3" fontId="209" fillId="0" borderId="131">
      <alignment vertical="center"/>
    </xf>
    <xf numFmtId="267" fontId="162" fillId="0" borderId="0" applyFont="0" applyFill="0" applyBorder="0" applyProtection="0"/>
    <xf numFmtId="267" fontId="162" fillId="0" borderId="0" applyFont="0" applyFill="0" applyBorder="0" applyProtection="0"/>
    <xf numFmtId="3" fontId="209" fillId="0" borderId="131">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1">
      <alignment vertical="center"/>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267" fontId="162" fillId="0" borderId="0" applyFont="0" applyFill="0" applyBorder="0" applyProtection="0"/>
    <xf numFmtId="3" fontId="209" fillId="0" borderId="131">
      <alignment vertical="center"/>
    </xf>
    <xf numFmtId="267" fontId="162" fillId="0" borderId="0" applyFont="0" applyFill="0" applyBorder="0" applyProtection="0"/>
    <xf numFmtId="267" fontId="162" fillId="0" borderId="0" applyFont="0" applyFill="0" applyBorder="0" applyProtection="0"/>
    <xf numFmtId="3" fontId="209" fillId="0" borderId="131">
      <alignment vertical="center"/>
    </xf>
    <xf numFmtId="197" fontId="2" fillId="0" borderId="0" applyFont="0" applyFill="0" applyBorder="0" applyAlignment="0" applyProtection="0"/>
    <xf numFmtId="3" fontId="209" fillId="0" borderId="131">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1">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9" fillId="0" borderId="131">
      <alignment vertical="center"/>
    </xf>
    <xf numFmtId="3" fontId="209" fillId="0" borderId="131">
      <alignment vertical="center"/>
    </xf>
    <xf numFmtId="268" fontId="224" fillId="0" borderId="0"/>
    <xf numFmtId="0" fontId="2" fillId="0" borderId="0" applyNumberFormat="0" applyFont="0" applyFill="0" applyBorder="0" applyAlignment="0" applyProtection="0"/>
    <xf numFmtId="268" fontId="224" fillId="0" borderId="0"/>
    <xf numFmtId="3" fontId="209" fillId="0" borderId="131">
      <alignment vertical="center"/>
    </xf>
    <xf numFmtId="268" fontId="224" fillId="0" borderId="0"/>
    <xf numFmtId="3" fontId="209" fillId="0" borderId="131">
      <alignment vertical="center"/>
    </xf>
    <xf numFmtId="268" fontId="224" fillId="0" borderId="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268" fontId="224" fillId="0" borderId="0"/>
    <xf numFmtId="268" fontId="224" fillId="0" borderId="0"/>
    <xf numFmtId="3" fontId="209" fillId="0" borderId="131">
      <alignment vertical="center"/>
    </xf>
    <xf numFmtId="3" fontId="209" fillId="0" borderId="131">
      <alignment vertical="center"/>
    </xf>
    <xf numFmtId="0" fontId="224" fillId="0" borderId="0"/>
    <xf numFmtId="0" fontId="2" fillId="0" borderId="0" applyNumberFormat="0" applyFont="0" applyFill="0" applyBorder="0" applyAlignment="0" applyProtection="0"/>
    <xf numFmtId="3" fontId="209" fillId="0" borderId="131">
      <alignment vertical="center"/>
    </xf>
    <xf numFmtId="0" fontId="224" fillId="0" borderId="0"/>
    <xf numFmtId="3" fontId="209" fillId="0" borderId="131">
      <alignment vertical="center"/>
    </xf>
    <xf numFmtId="0" fontId="224" fillId="0" borderId="0"/>
    <xf numFmtId="3" fontId="209" fillId="0" borderId="131">
      <alignment vertical="center"/>
    </xf>
    <xf numFmtId="0" fontId="224" fillId="0" borderId="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24" fillId="0" borderId="0"/>
    <xf numFmtId="0" fontId="224" fillId="0" borderId="0"/>
    <xf numFmtId="3" fontId="209" fillId="0" borderId="131">
      <alignment vertical="center"/>
    </xf>
    <xf numFmtId="3" fontId="209" fillId="0" borderId="131">
      <alignment vertical="center"/>
    </xf>
    <xf numFmtId="0" fontId="224" fillId="0" borderId="0"/>
    <xf numFmtId="3" fontId="209" fillId="0" borderId="131">
      <alignment vertical="center"/>
    </xf>
    <xf numFmtId="0" fontId="224" fillId="0" borderId="0"/>
    <xf numFmtId="0" fontId="224" fillId="0" borderId="0"/>
    <xf numFmtId="3" fontId="209" fillId="0" borderId="131">
      <alignment vertical="center"/>
    </xf>
    <xf numFmtId="3" fontId="209" fillId="0" borderId="131">
      <alignment vertical="center"/>
    </xf>
    <xf numFmtId="0" fontId="224" fillId="0" borderId="0"/>
    <xf numFmtId="3" fontId="209" fillId="0" borderId="131">
      <alignment vertical="center"/>
    </xf>
    <xf numFmtId="268" fontId="224" fillId="0" borderId="0"/>
    <xf numFmtId="3" fontId="209" fillId="0" borderId="131">
      <alignment vertical="center"/>
    </xf>
    <xf numFmtId="268" fontId="224" fillId="0" borderId="0"/>
    <xf numFmtId="268" fontId="224" fillId="0" borderId="0"/>
    <xf numFmtId="3" fontId="209" fillId="0" borderId="131">
      <alignment vertical="center"/>
    </xf>
    <xf numFmtId="3" fontId="209" fillId="0" borderId="131">
      <alignment vertical="center"/>
    </xf>
    <xf numFmtId="0" fontId="224" fillId="0" borderId="0"/>
    <xf numFmtId="0" fontId="224" fillId="0" borderId="0"/>
    <xf numFmtId="3" fontId="209" fillId="0" borderId="131">
      <alignment vertical="center"/>
    </xf>
    <xf numFmtId="0" fontId="224" fillId="0" borderId="0"/>
    <xf numFmtId="3" fontId="209" fillId="0" borderId="131">
      <alignment vertical="center"/>
    </xf>
    <xf numFmtId="0" fontId="224" fillId="0" borderId="0"/>
    <xf numFmtId="3" fontId="209" fillId="0" borderId="131">
      <alignment vertical="center"/>
    </xf>
    <xf numFmtId="0" fontId="224" fillId="0" borderId="0"/>
    <xf numFmtId="3" fontId="209" fillId="0" borderId="131">
      <alignment vertical="center"/>
    </xf>
    <xf numFmtId="3" fontId="209" fillId="0" borderId="131">
      <alignment vertical="center"/>
    </xf>
    <xf numFmtId="0" fontId="224" fillId="0" borderId="0"/>
    <xf numFmtId="3" fontId="209" fillId="0" borderId="131">
      <alignment vertical="center"/>
    </xf>
    <xf numFmtId="0" fontId="224" fillId="0" borderId="0"/>
    <xf numFmtId="0" fontId="224" fillId="0" borderId="0"/>
    <xf numFmtId="3" fontId="209" fillId="0" borderId="131">
      <alignment vertical="center"/>
    </xf>
    <xf numFmtId="3" fontId="209" fillId="0" borderId="131">
      <alignment vertical="center"/>
    </xf>
    <xf numFmtId="0" fontId="224" fillId="0" borderId="0"/>
    <xf numFmtId="3" fontId="209" fillId="0" borderId="131">
      <alignment vertical="center"/>
    </xf>
    <xf numFmtId="268" fontId="224" fillId="0" borderId="0"/>
    <xf numFmtId="268" fontId="224" fillId="0" borderId="0"/>
    <xf numFmtId="3" fontId="209" fillId="0" borderId="131">
      <alignment vertical="center"/>
    </xf>
    <xf numFmtId="268" fontId="224" fillId="0" borderId="0"/>
    <xf numFmtId="3" fontId="209" fillId="0" borderId="131">
      <alignment vertical="center"/>
    </xf>
    <xf numFmtId="268" fontId="224" fillId="0" borderId="0"/>
    <xf numFmtId="3" fontId="209" fillId="0" borderId="131">
      <alignment vertical="center"/>
    </xf>
    <xf numFmtId="268" fontId="224" fillId="0" borderId="0"/>
    <xf numFmtId="3" fontId="209" fillId="0" borderId="131">
      <alignment vertical="center"/>
    </xf>
    <xf numFmtId="3" fontId="209" fillId="0" borderId="131">
      <alignment vertical="center"/>
    </xf>
    <xf numFmtId="268" fontId="224" fillId="0" borderId="0"/>
    <xf numFmtId="3" fontId="209" fillId="0" borderId="131">
      <alignment vertical="center"/>
    </xf>
    <xf numFmtId="268" fontId="224" fillId="0" borderId="0"/>
    <xf numFmtId="268" fontId="224" fillId="0" borderId="0"/>
    <xf numFmtId="3" fontId="209" fillId="0" borderId="131">
      <alignment vertical="center"/>
    </xf>
    <xf numFmtId="3" fontId="209" fillId="0" borderId="131">
      <alignment vertical="center"/>
    </xf>
    <xf numFmtId="268" fontId="224" fillId="0" borderId="0"/>
    <xf numFmtId="3" fontId="209" fillId="0" borderId="131">
      <alignment vertical="center"/>
    </xf>
    <xf numFmtId="268" fontId="224" fillId="0" borderId="0"/>
    <xf numFmtId="3" fontId="209" fillId="0" borderId="131">
      <alignment vertical="center"/>
    </xf>
    <xf numFmtId="0" fontId="225" fillId="0" borderId="0" applyNumberFormat="0" applyFont="0" applyBorder="0" applyAlignment="0"/>
    <xf numFmtId="0" fontId="225"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0" applyNumberFormat="0" applyFont="0" applyBorder="0" applyAlignment="0" applyProtection="0">
      <alignment horizontal="centerContinuous"/>
    </xf>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2" fillId="0" borderId="0" applyNumberFormat="0" applyFont="0" applyFill="0" applyBorder="0" applyAlignment="0" applyProtection="0"/>
    <xf numFmtId="0" fontId="9" fillId="69" borderId="150" applyNumberFormat="0" applyFont="0" applyBorder="0" applyProtection="0"/>
    <xf numFmtId="3" fontId="209" fillId="0" borderId="131">
      <alignment vertical="center"/>
    </xf>
    <xf numFmtId="0" fontId="2" fillId="0" borderId="0" applyNumberFormat="0" applyFont="0" applyFill="0" applyBorder="0" applyAlignment="0" applyProtection="0"/>
    <xf numFmtId="0" fontId="9" fillId="69" borderId="150" applyNumberFormat="0" applyFont="0" applyBorder="0" applyProtection="0"/>
    <xf numFmtId="3" fontId="209" fillId="0" borderId="131">
      <alignment vertical="center"/>
    </xf>
    <xf numFmtId="0" fontId="9" fillId="69" borderId="150" applyNumberFormat="0" applyFont="0" applyBorder="0" applyProtection="0"/>
    <xf numFmtId="0" fontId="9" fillId="69" borderId="150" applyNumberFormat="0" applyFont="0" applyBorder="0" applyProtection="0"/>
    <xf numFmtId="3" fontId="209" fillId="0" borderId="131">
      <alignment vertical="center"/>
    </xf>
    <xf numFmtId="0" fontId="9" fillId="69" borderId="150" applyNumberFormat="0" applyFont="0" applyBorder="0" applyProtection="0"/>
    <xf numFmtId="0" fontId="9" fillId="69" borderId="150" applyNumberFormat="0" applyFont="0" applyBorder="0" applyProtection="0"/>
    <xf numFmtId="3" fontId="209" fillId="0" borderId="131">
      <alignment vertical="center"/>
    </xf>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9" fillId="0" borderId="131">
      <alignment vertical="center"/>
    </xf>
    <xf numFmtId="0" fontId="187" fillId="0" borderId="0" applyNumberFormat="0" applyBorder="0" applyAlignment="0">
      <alignment horizontal="center"/>
    </xf>
    <xf numFmtId="0" fontId="187" fillId="117" borderId="0" applyNumberFormat="0" applyBorder="0" applyAlignment="0">
      <alignment horizontal="center"/>
    </xf>
    <xf numFmtId="0" fontId="183" fillId="118" borderId="0" applyNumberFormat="0" applyBorder="0" applyAlignment="0"/>
    <xf numFmtId="0" fontId="226"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27" fillId="119" borderId="99" applyNumberFormat="0" applyBorder="0">
      <alignment horizontal="left"/>
    </xf>
    <xf numFmtId="0" fontId="227" fillId="119" borderId="99" applyNumberFormat="0" applyBorder="0">
      <alignment horizontal="left"/>
    </xf>
    <xf numFmtId="3" fontId="209" fillId="0" borderId="131">
      <alignment vertical="center"/>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0" fontId="227" fillId="119" borderId="99" applyNumberFormat="0" applyBorder="0">
      <alignment horizontal="left"/>
    </xf>
    <xf numFmtId="3" fontId="209" fillId="0" borderId="131">
      <alignment vertical="center"/>
    </xf>
    <xf numFmtId="14" fontId="228" fillId="0" borderId="0"/>
    <xf numFmtId="271" fontId="211" fillId="0" borderId="0">
      <alignment horizontal="left" vertical="center" wrapText="1"/>
    </xf>
    <xf numFmtId="271" fontId="211" fillId="0" borderId="0">
      <alignment horizontal="left" vertical="center" wrapText="1"/>
    </xf>
    <xf numFmtId="271" fontId="211" fillId="0" borderId="0">
      <alignment horizontal="left" vertical="center" wrapText="1"/>
    </xf>
    <xf numFmtId="17" fontId="211" fillId="0" borderId="0">
      <alignment horizontal="left" vertical="center" wrapText="1"/>
    </xf>
    <xf numFmtId="0" fontId="2" fillId="0" borderId="0" applyNumberFormat="0" applyFont="0" applyFill="0" applyBorder="0" applyAlignment="0" applyProtection="0"/>
    <xf numFmtId="21" fontId="211" fillId="0" borderId="0">
      <alignment horizontal="left" vertical="center" wrapText="1"/>
    </xf>
    <xf numFmtId="19" fontId="211" fillId="0" borderId="0">
      <alignment horizontal="left" vertical="center" wrapText="1"/>
    </xf>
    <xf numFmtId="3" fontId="209" fillId="0" borderId="131">
      <alignment vertical="center"/>
    </xf>
    <xf numFmtId="0" fontId="211" fillId="0" borderId="0">
      <alignment horizontal="left" vertical="center" wrapText="1"/>
    </xf>
    <xf numFmtId="3" fontId="209" fillId="0" borderId="131">
      <alignment vertical="center"/>
    </xf>
    <xf numFmtId="0" fontId="211" fillId="0" borderId="0">
      <alignment horizontal="left" vertical="center" wrapText="1"/>
    </xf>
    <xf numFmtId="19" fontId="211" fillId="0" borderId="0">
      <alignment horizontal="left" vertical="center" wrapText="1"/>
    </xf>
    <xf numFmtId="19" fontId="211" fillId="0" borderId="0">
      <alignment horizontal="left" vertical="center" wrapText="1"/>
    </xf>
    <xf numFmtId="17" fontId="211"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8" fillId="0" borderId="0"/>
    <xf numFmtId="273" fontId="162"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9" fillId="0" borderId="131">
      <alignment vertical="center"/>
    </xf>
    <xf numFmtId="22" fontId="29" fillId="0" borderId="0" applyFill="0" applyBorder="0" applyAlignment="0"/>
    <xf numFmtId="3" fontId="209" fillId="0" borderId="131">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9" fillId="0" borderId="131">
      <alignment vertical="center"/>
    </xf>
    <xf numFmtId="172" fontId="201" fillId="0" borderId="0" applyFont="0" applyFill="0" applyBorder="0" applyProtection="0">
      <alignment horizontal="right"/>
    </xf>
    <xf numFmtId="179" fontId="160"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9"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1">
      <alignment vertical="center"/>
    </xf>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1">
      <alignment vertical="center"/>
    </xf>
    <xf numFmtId="0" fontId="231" fillId="0" borderId="0"/>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68" applyFill="0" applyProtection="0">
      <alignment horizontal="centerContinuous"/>
    </xf>
    <xf numFmtId="3" fontId="209" fillId="0" borderId="131">
      <alignment vertical="center"/>
    </xf>
    <xf numFmtId="0" fontId="2" fillId="0" borderId="0" applyNumberFormat="0" applyFont="0" applyFill="0" applyBorder="0" applyAlignment="0" applyProtection="0"/>
    <xf numFmtId="0" fontId="2" fillId="0" borderId="68" applyFill="0" applyProtection="0">
      <alignment horizontal="centerContinuous"/>
    </xf>
    <xf numFmtId="3" fontId="209" fillId="0" borderId="131">
      <alignment vertical="center"/>
    </xf>
    <xf numFmtId="0" fontId="2" fillId="0" borderId="68" applyFill="0" applyProtection="0">
      <alignment horizontal="centerContinuous"/>
    </xf>
    <xf numFmtId="0" fontId="2" fillId="0" borderId="68" applyFill="0" applyProtection="0">
      <alignment horizontal="centerContinuous"/>
    </xf>
    <xf numFmtId="3" fontId="209" fillId="0" borderId="131">
      <alignment vertical="center"/>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3" fontId="209" fillId="0" borderId="131">
      <alignment vertical="center"/>
    </xf>
    <xf numFmtId="275" fontId="2" fillId="0" borderId="68" applyFill="0" applyProtection="0">
      <alignment horizontal="centerContinuous"/>
    </xf>
    <xf numFmtId="275" fontId="2" fillId="0" borderId="68" applyFill="0" applyProtection="0">
      <alignment horizontal="centerContinuous"/>
    </xf>
    <xf numFmtId="3" fontId="209" fillId="0" borderId="131">
      <alignment vertical="center"/>
    </xf>
    <xf numFmtId="275" fontId="2" fillId="0" borderId="68" applyFill="0" applyProtection="0">
      <alignment horizontal="centerContinuous"/>
    </xf>
    <xf numFmtId="275" fontId="2" fillId="0" borderId="68" applyFill="0" applyProtection="0">
      <alignment horizontal="centerContinuous"/>
    </xf>
    <xf numFmtId="3" fontId="209" fillId="0" borderId="131">
      <alignment vertical="center"/>
    </xf>
    <xf numFmtId="275" fontId="2" fillId="0" borderId="68" applyFill="0" applyProtection="0">
      <alignment horizontal="centerContinuous"/>
    </xf>
    <xf numFmtId="275" fontId="2" fillId="0" borderId="68" applyFill="0" applyProtection="0">
      <alignment horizontal="centerContinuous"/>
    </xf>
    <xf numFmtId="3" fontId="209" fillId="0" borderId="131">
      <alignment vertical="center"/>
    </xf>
    <xf numFmtId="275" fontId="2" fillId="0" borderId="68" applyFill="0" applyProtection="0">
      <alignment horizontal="centerContinuous"/>
    </xf>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232" fillId="120" borderId="120"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232" fillId="120" borderId="120"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3" fontId="233" fillId="121" borderId="124"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9"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2" fillId="0" borderId="151"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5" fillId="1" borderId="0" applyNumberFormat="0" applyBorder="0" applyAlignment="0" applyProtection="0"/>
    <xf numFmtId="0" fontId="10" fillId="0" borderId="0"/>
    <xf numFmtId="0" fontId="10" fillId="0" borderId="0"/>
    <xf numFmtId="0" fontId="10" fillId="0" borderId="0"/>
    <xf numFmtId="0" fontId="10" fillId="0" borderId="0"/>
    <xf numFmtId="0" fontId="2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17" fontId="237" fillId="117" borderId="99"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38" fillId="0" borderId="134" applyNumberFormat="0" applyAlignment="0">
      <protection locked="0"/>
    </xf>
    <xf numFmtId="0" fontId="49" fillId="42" borderId="142" applyNumberFormat="0" applyAlignment="0" applyProtection="0"/>
    <xf numFmtId="0" fontId="10" fillId="0" borderId="0"/>
    <xf numFmtId="0" fontId="10" fillId="0" borderId="0"/>
    <xf numFmtId="0" fontId="49" fillId="42" borderId="142" applyNumberFormat="0" applyAlignment="0" applyProtection="0"/>
    <xf numFmtId="0" fontId="49" fillId="42" borderId="142" applyNumberFormat="0" applyAlignment="0" applyProtection="0"/>
    <xf numFmtId="0" fontId="49" fillId="42" borderId="142" applyNumberFormat="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218"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4" fillId="0" borderId="0" applyFont="0" applyFill="0" applyBorder="0" applyAlignment="0">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5"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85" fontId="239" fillId="0" borderId="0">
      <alignment horizontal="right" vertical="top"/>
    </xf>
    <xf numFmtId="286" fontId="240" fillId="0" borderId="0" applyBorder="0">
      <alignment horizontal="right" vertical="top"/>
    </xf>
    <xf numFmtId="286" fontId="240" fillId="0" borderId="0" applyBorder="0">
      <alignment horizontal="right" vertical="top"/>
    </xf>
    <xf numFmtId="3" fontId="209" fillId="0" borderId="131">
      <alignment vertical="center"/>
    </xf>
    <xf numFmtId="287" fontId="20" fillId="0" borderId="0">
      <alignment horizontal="right" vertical="top"/>
    </xf>
    <xf numFmtId="288" fontId="155" fillId="0" borderId="0" applyBorder="0">
      <alignment horizontal="right" vertical="top"/>
    </xf>
    <xf numFmtId="288" fontId="155" fillId="0" borderId="0" applyBorder="0">
      <alignment horizontal="right" vertical="top"/>
    </xf>
    <xf numFmtId="3" fontId="209" fillId="0" borderId="131">
      <alignment vertical="center"/>
    </xf>
    <xf numFmtId="287" fontId="239" fillId="0" borderId="0">
      <alignment horizontal="right" vertical="top"/>
    </xf>
    <xf numFmtId="288" fontId="240" fillId="0" borderId="0" applyBorder="0">
      <alignment horizontal="right" vertical="top"/>
    </xf>
    <xf numFmtId="288" fontId="240" fillId="0" borderId="0" applyBorder="0">
      <alignment horizontal="right" vertical="top"/>
    </xf>
    <xf numFmtId="3" fontId="209" fillId="0" borderId="131">
      <alignment vertical="center"/>
    </xf>
    <xf numFmtId="289" fontId="20" fillId="0" borderId="0" applyFill="0" applyBorder="0">
      <alignment horizontal="right" vertical="top"/>
    </xf>
    <xf numFmtId="290" fontId="20" fillId="0" borderId="0" applyFill="0" applyBorder="0">
      <alignment horizontal="right" vertical="top"/>
    </xf>
    <xf numFmtId="212" fontId="155" fillId="0" borderId="0" applyFill="0" applyBorder="0">
      <alignment horizontal="right" vertical="top"/>
    </xf>
    <xf numFmtId="212" fontId="155" fillId="0" borderId="0" applyFill="0" applyBorder="0">
      <alignment horizontal="right" vertical="top"/>
    </xf>
    <xf numFmtId="3" fontId="209" fillId="0" borderId="131">
      <alignment vertical="center"/>
    </xf>
    <xf numFmtId="291" fontId="20" fillId="0" borderId="0" applyFill="0" applyBorder="0">
      <alignment horizontal="right" vertical="top"/>
    </xf>
    <xf numFmtId="292" fontId="155" fillId="0" borderId="0" applyFill="0" applyBorder="0">
      <alignment horizontal="right" vertical="top"/>
    </xf>
    <xf numFmtId="292" fontId="155" fillId="0" borderId="0" applyFill="0" applyBorder="0">
      <alignment horizontal="right" vertical="top"/>
    </xf>
    <xf numFmtId="3" fontId="209" fillId="0" borderId="131">
      <alignment vertical="center"/>
    </xf>
    <xf numFmtId="293" fontId="20" fillId="0" borderId="0" applyFill="0" applyBorder="0">
      <alignment horizontal="right" vertical="top"/>
    </xf>
    <xf numFmtId="294" fontId="155" fillId="0" borderId="0" applyFill="0" applyBorder="0">
      <alignment horizontal="right" vertical="top"/>
    </xf>
    <xf numFmtId="294" fontId="155" fillId="0" borderId="0" applyFill="0" applyBorder="0">
      <alignment horizontal="right" vertical="top"/>
    </xf>
    <xf numFmtId="3" fontId="209" fillId="0" borderId="131">
      <alignment vertical="center"/>
    </xf>
    <xf numFmtId="295" fontId="20" fillId="0" borderId="0" applyFill="0" applyBorder="0">
      <alignment horizontal="right" vertical="top"/>
    </xf>
    <xf numFmtId="296" fontId="155" fillId="0" borderId="0" applyFill="0" applyBorder="0">
      <alignment horizontal="right" vertical="top"/>
    </xf>
    <xf numFmtId="296" fontId="155" fillId="0" borderId="0" applyFill="0" applyBorder="0">
      <alignment horizontal="right" vertical="top"/>
    </xf>
    <xf numFmtId="3" fontId="209" fillId="0" borderId="131">
      <alignment vertical="center"/>
    </xf>
    <xf numFmtId="0" fontId="241" fillId="0" borderId="0">
      <alignment horizontal="left"/>
    </xf>
    <xf numFmtId="0" fontId="242" fillId="0" borderId="0">
      <alignment horizontal="center" wrapText="1"/>
    </xf>
    <xf numFmtId="0" fontId="241" fillId="0" borderId="152">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2">
      <alignment horizontal="right" wrapText="1"/>
    </xf>
    <xf numFmtId="0" fontId="241" fillId="0" borderId="152">
      <alignment horizontal="right" wrapText="1"/>
    </xf>
    <xf numFmtId="0" fontId="241" fillId="0" borderId="152">
      <alignment horizontal="right" wrapText="1"/>
    </xf>
    <xf numFmtId="0" fontId="2" fillId="0" borderId="0" applyNumberFormat="0" applyFont="0" applyFill="0" applyBorder="0" applyAlignment="0" applyProtection="0"/>
    <xf numFmtId="0" fontId="241" fillId="0" borderId="152">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2">
      <alignment horizontal="right" wrapText="1"/>
    </xf>
    <xf numFmtId="0" fontId="241" fillId="0" borderId="152">
      <alignment horizontal="right" wrapText="1"/>
    </xf>
    <xf numFmtId="0" fontId="241" fillId="0" borderId="152">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297" fontId="243" fillId="0" borderId="152">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2">
      <alignment horizontal="right"/>
    </xf>
    <xf numFmtId="297" fontId="243" fillId="0" borderId="152">
      <alignment horizontal="right"/>
    </xf>
    <xf numFmtId="297" fontId="243" fillId="0" borderId="152">
      <alignment horizontal="right"/>
    </xf>
    <xf numFmtId="0" fontId="2" fillId="0" borderId="0" applyNumberFormat="0" applyFont="0" applyFill="0" applyBorder="0" applyAlignment="0" applyProtection="0"/>
    <xf numFmtId="0" fontId="244" fillId="0" borderId="0">
      <alignment vertical="center"/>
    </xf>
    <xf numFmtId="298" fontId="244" fillId="0" borderId="0">
      <alignment horizontal="left" vertical="center"/>
    </xf>
    <xf numFmtId="299" fontId="245" fillId="0" borderId="0">
      <alignment vertical="center"/>
    </xf>
    <xf numFmtId="0" fontId="42" fillId="0" borderId="0">
      <alignment vertical="center"/>
    </xf>
    <xf numFmtId="297" fontId="243" fillId="0" borderId="15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2">
      <alignment horizontal="left"/>
    </xf>
    <xf numFmtId="297" fontId="243" fillId="0" borderId="152">
      <alignment horizontal="left"/>
    </xf>
    <xf numFmtId="0" fontId="2" fillId="0" borderId="0" applyNumberFormat="0" applyFont="0" applyFill="0" applyBorder="0" applyAlignment="0" applyProtection="0"/>
    <xf numFmtId="297" fontId="217" fillId="0" borderId="0" applyFill="0" applyBorder="0">
      <alignment vertical="top"/>
    </xf>
    <xf numFmtId="297" fontId="228" fillId="0" borderId="0" applyFill="0" applyBorder="0" applyProtection="0">
      <alignment vertical="top"/>
    </xf>
    <xf numFmtId="297" fontId="246" fillId="0" borderId="0">
      <alignment vertical="top"/>
    </xf>
    <xf numFmtId="297" fontId="155" fillId="0" borderId="0">
      <alignment horizontal="center"/>
    </xf>
    <xf numFmtId="297" fontId="247" fillId="0" borderId="15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7" fillId="0" borderId="152">
      <alignment horizontal="center"/>
    </xf>
    <xf numFmtId="297" fontId="247" fillId="0" borderId="152">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196" fontId="155" fillId="0" borderId="153"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196" fontId="155" fillId="0" borderId="153"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0" fillId="0" borderId="0"/>
    <xf numFmtId="297" fontId="24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9" fillId="0" borderId="131">
      <alignment vertical="center"/>
    </xf>
    <xf numFmtId="297" fontId="249"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5" fillId="0" borderId="0" applyFill="0" applyBorder="0">
      <alignment horizontal="left" vertical="top" wrapText="1"/>
    </xf>
    <xf numFmtId="0" fontId="155" fillId="0" borderId="0" applyFill="0" applyBorder="0">
      <alignment horizontal="left" vertical="top" wrapText="1"/>
    </xf>
    <xf numFmtId="3" fontId="209" fillId="0" borderId="131">
      <alignment vertical="center"/>
    </xf>
    <xf numFmtId="0" fontId="250" fillId="0" borderId="0">
      <alignment horizontal="left" vertical="top" wrapText="1"/>
    </xf>
    <xf numFmtId="0" fontId="251" fillId="0" borderId="0">
      <alignment horizontal="left" vertical="top" wrapText="1"/>
    </xf>
    <xf numFmtId="0" fontId="240" fillId="0" borderId="0">
      <alignment horizontal="left" vertical="top" wrapText="1"/>
    </xf>
    <xf numFmtId="3" fontId="252" fillId="85" borderId="68">
      <alignment horizontal="centerContinuous"/>
    </xf>
    <xf numFmtId="0" fontId="165" fillId="0" borderId="61" applyNumberFormat="0" applyFill="0" applyBorder="0" applyAlignment="0"/>
    <xf numFmtId="300" fontId="253" fillId="0" borderId="0"/>
    <xf numFmtId="0" fontId="2" fillId="0" borderId="0" applyNumberFormat="0" applyFont="0" applyFill="0" applyBorder="0" applyAlignment="0" applyProtection="0"/>
    <xf numFmtId="0" fontId="10" fillId="0" borderId="0"/>
    <xf numFmtId="38" fontId="201" fillId="0" borderId="0"/>
    <xf numFmtId="301" fontId="254"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9" fillId="0" borderId="131">
      <alignment vertical="center"/>
    </xf>
    <xf numFmtId="0" fontId="10" fillId="0" borderId="0"/>
    <xf numFmtId="0" fontId="255" fillId="0" borderId="0" applyFill="0" applyBorder="0" applyProtection="0">
      <alignment horizontal="left"/>
    </xf>
    <xf numFmtId="0" fontId="256" fillId="68" borderId="0"/>
    <xf numFmtId="37" fontId="257" fillId="68" borderId="0" applyNumberFormat="0" applyBorder="0" applyAlignment="0" applyProtection="0"/>
    <xf numFmtId="295" fontId="257" fillId="68" borderId="0" applyNumberFormat="0" applyBorder="0" applyAlignment="0" applyProtection="0"/>
    <xf numFmtId="3" fontId="209" fillId="0" borderId="131">
      <alignment vertical="center"/>
    </xf>
    <xf numFmtId="0" fontId="258"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9" fillId="0" borderId="131">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03" fontId="2" fillId="0" borderId="0" applyFont="0" applyFill="0" applyBorder="0" applyAlignment="0" applyProtection="0"/>
    <xf numFmtId="0" fontId="2" fillId="71" borderId="100" applyNumberFormat="0" applyFont="0" applyAlignment="0" applyProtection="0"/>
    <xf numFmtId="0" fontId="2" fillId="71" borderId="100" applyNumberFormat="0" applyFont="0" applyAlignment="0" applyProtection="0"/>
    <xf numFmtId="0" fontId="2" fillId="71" borderId="100" applyNumberFormat="0" applyFont="0" applyAlignment="0" applyProtection="0"/>
    <xf numFmtId="0" fontId="2" fillId="71" borderId="100" applyNumberFormat="0" applyFont="0" applyAlignment="0" applyProtection="0"/>
    <xf numFmtId="0" fontId="2" fillId="71" borderId="100" applyNumberFormat="0" applyFont="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59" fillId="0" borderId="0">
      <alignment horizontal="centerContinuous" vertical="center"/>
    </xf>
    <xf numFmtId="304" fontId="2" fillId="0" borderId="0" applyFont="0" applyFill="0" applyBorder="0" applyAlignment="0" applyProtection="0"/>
    <xf numFmtId="0" fontId="218" fillId="115" borderId="0">
      <alignment horizontal="left"/>
    </xf>
    <xf numFmtId="1" fontId="260" fillId="0" borderId="154">
      <alignment horizontal="left"/>
    </xf>
    <xf numFmtId="248" fontId="261"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3" fillId="123" borderId="0" applyNumberFormat="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39" fontId="173" fillId="123" borderId="0" applyNumberFormat="0" applyBorder="0" applyAlignment="0" applyProtection="0"/>
    <xf numFmtId="0" fontId="2" fillId="0" borderId="0" applyNumberFormat="0" applyFont="0" applyFill="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1">
      <alignment vertical="center"/>
    </xf>
    <xf numFmtId="38" fontId="173"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45" fillId="113" borderId="122"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2" applyAlignment="0" applyProtection="0"/>
    <xf numFmtId="0" fontId="45" fillId="113" borderId="122" applyAlignment="0" applyProtection="0"/>
    <xf numFmtId="0" fontId="2" fillId="0" borderId="0" applyNumberFormat="0" applyFont="0" applyFill="0" applyBorder="0" applyAlignment="0" applyProtection="0"/>
    <xf numFmtId="0" fontId="2" fillId="68" borderId="120"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0"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0" applyNumberFormat="0" applyFont="0" applyBorder="0" applyProtection="0">
      <alignment horizontal="center" vertical="center"/>
    </xf>
    <xf numFmtId="0" fontId="2" fillId="68" borderId="120" applyNumberFormat="0" applyFont="0" applyBorder="0" applyProtection="0">
      <alignment horizontal="center" vertical="center"/>
    </xf>
    <xf numFmtId="0" fontId="2" fillId="68" borderId="120" applyNumberFormat="0" applyFont="0" applyBorder="0" applyProtection="0">
      <alignment horizontal="center" vertical="center"/>
    </xf>
    <xf numFmtId="0" fontId="2" fillId="68" borderId="120" applyNumberFormat="0" applyFont="0" applyBorder="0" applyProtection="0">
      <alignment horizontal="center" vertic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3" fontId="209" fillId="0" borderId="131">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45" fillId="68" borderId="134"/>
    <xf numFmtId="0" fontId="2" fillId="125" borderId="99" applyNumberFormat="0" applyFont="0" applyBorder="0" applyAlignment="0"/>
    <xf numFmtId="0" fontId="2" fillId="125" borderId="99" applyNumberFormat="0" applyFont="0" applyBorder="0" applyAlignment="0"/>
    <xf numFmtId="0" fontId="2" fillId="125" borderId="99" applyNumberFormat="0" applyFont="0" applyBorder="0" applyAlignment="0"/>
    <xf numFmtId="0" fontId="2" fillId="125" borderId="99" applyNumberFormat="0" applyFont="0" applyBorder="0" applyAlignment="0"/>
    <xf numFmtId="0" fontId="2" fillId="125" borderId="99"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7" fillId="111" borderId="0" applyBorder="0" applyAlignment="0"/>
    <xf numFmtId="306" fontId="162"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41" fillId="126" borderId="121" applyNumberFormat="0" applyFont="0" applyBorder="0" applyAlignment="0">
      <alignment horizontal="centerContinuous"/>
    </xf>
    <xf numFmtId="0" fontId="262" fillId="0" borderId="0" applyProtection="0">
      <alignment horizontal="right"/>
    </xf>
    <xf numFmtId="0" fontId="262" fillId="0" borderId="0" applyProtection="0">
      <alignment horizontal="right"/>
    </xf>
    <xf numFmtId="0" fontId="41" fillId="126" borderId="121" applyNumberFormat="0" applyFont="0" applyBorder="0" applyAlignment="0">
      <alignment horizontal="centerContinuous"/>
    </xf>
    <xf numFmtId="0" fontId="41" fillId="126" borderId="121" applyNumberFormat="0" applyFont="0" applyBorder="0" applyAlignment="0">
      <alignment horizontal="centerContinuous"/>
    </xf>
    <xf numFmtId="0" fontId="41" fillId="126" borderId="121" applyNumberFormat="0" applyFont="0" applyBorder="0" applyAlignment="0">
      <alignment horizontal="centerContinuous"/>
    </xf>
    <xf numFmtId="0" fontId="41" fillId="126" borderId="121" applyNumberFormat="0" applyFont="0" applyBorder="0" applyAlignment="0">
      <alignment horizontal="centerContinuous"/>
    </xf>
    <xf numFmtId="0" fontId="262"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37" fillId="0" borderId="122">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63" fillId="109" borderId="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4" fillId="0" borderId="155" applyNumberFormat="0" applyFill="0" applyAlignment="0" applyProtection="0"/>
    <xf numFmtId="0" fontId="264" fillId="0" borderId="155" applyNumberFormat="0" applyFill="0" applyAlignment="0" applyProtection="0"/>
    <xf numFmtId="0" fontId="264" fillId="0" borderId="155" applyNumberFormat="0" applyFill="0" applyAlignment="0" applyProtection="0"/>
    <xf numFmtId="0" fontId="38" fillId="0" borderId="4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10" fillId="0" borderId="0"/>
    <xf numFmtId="0" fontId="10" fillId="0" borderId="0"/>
    <xf numFmtId="0" fontId="10" fillId="0" borderId="0"/>
    <xf numFmtId="0" fontId="10" fillId="0" borderId="0"/>
    <xf numFmtId="0" fontId="266" fillId="0" borderId="156" applyNumberFormat="0" applyFill="0" applyAlignment="0" applyProtection="0"/>
    <xf numFmtId="0" fontId="266" fillId="0" borderId="156" applyNumberFormat="0" applyFill="0" applyAlignment="0" applyProtection="0"/>
    <xf numFmtId="0" fontId="266" fillId="0" borderId="156" applyNumberFormat="0" applyFill="0" applyAlignment="0" applyProtection="0"/>
    <xf numFmtId="0" fontId="265"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8" fillId="0" borderId="157" applyNumberFormat="0" applyFill="0" applyAlignment="0" applyProtection="0"/>
    <xf numFmtId="0" fontId="268" fillId="0" borderId="157" applyNumberFormat="0" applyFill="0" applyAlignment="0" applyProtection="0"/>
    <xf numFmtId="0" fontId="268" fillId="0" borderId="157" applyNumberFormat="0" applyFill="0" applyAlignment="0" applyProtection="0"/>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38"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35"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3"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0" applyFont="0" applyProtection="0">
      <alignment horizontal="right"/>
    </xf>
    <xf numFmtId="0" fontId="10" fillId="0" borderId="0"/>
    <xf numFmtId="3" fontId="2" fillId="70" borderId="120" applyFont="0" applyProtection="0">
      <alignment horizontal="right"/>
    </xf>
    <xf numFmtId="0" fontId="2" fillId="0" borderId="0" applyNumberFormat="0" applyFont="0" applyFill="0" applyBorder="0" applyAlignment="0" applyProtection="0"/>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70" borderId="120" applyFont="0" applyProtection="0">
      <alignment horizontal="right"/>
    </xf>
    <xf numFmtId="0" fontId="10" fillId="0" borderId="0"/>
    <xf numFmtId="10" fontId="2" fillId="70" borderId="120" applyFont="0" applyProtection="0">
      <alignment horizontal="right"/>
    </xf>
    <xf numFmtId="0" fontId="2" fillId="0" borderId="0" applyNumberFormat="0" applyFont="0" applyFill="0" applyBorder="0" applyAlignment="0" applyProtection="0"/>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70" borderId="120" applyFont="0" applyProtection="0">
      <alignment horizontal="right"/>
    </xf>
    <xf numFmtId="0" fontId="10" fillId="0" borderId="0"/>
    <xf numFmtId="9" fontId="2" fillId="70" borderId="120" applyFont="0" applyProtection="0">
      <alignment horizontal="right"/>
    </xf>
    <xf numFmtId="0" fontId="2" fillId="0" borderId="0" applyNumberFormat="0" applyFont="0" applyFill="0" applyBorder="0" applyAlignment="0" applyProtection="0"/>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70" borderId="121"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1" applyNumberFormat="0" applyFont="0" applyBorder="0" applyAlignment="0" applyProtection="0">
      <alignment horizontal="left"/>
    </xf>
    <xf numFmtId="0" fontId="2" fillId="0" borderId="0" applyNumberFormat="0" applyFont="0" applyFill="0" applyBorder="0" applyAlignment="0" applyProtection="0"/>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3" fontId="209" fillId="0" borderId="131">
      <alignment vertical="center"/>
    </xf>
    <xf numFmtId="0" fontId="2" fillId="0" borderId="0" applyNumberFormat="0" applyFont="0" applyFill="0" applyBorder="0" applyAlignment="0" applyProtection="0"/>
    <xf numFmtId="0" fontId="10" fillId="0" borderId="0"/>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7" fontId="257" fillId="0" borderId="0" applyNumberFormat="0" applyBorder="0" applyAlignment="0" applyProtection="0"/>
    <xf numFmtId="295" fontId="257" fillId="0" borderId="0" applyNumberFormat="0" applyBorder="0" applyAlignment="0" applyProtection="0"/>
    <xf numFmtId="3" fontId="209" fillId="0" borderId="131">
      <alignment vertical="center"/>
    </xf>
    <xf numFmtId="37" fontId="45" fillId="0" borderId="0"/>
    <xf numFmtId="295" fontId="45" fillId="0" borderId="0"/>
    <xf numFmtId="3" fontId="209" fillId="0" borderId="131">
      <alignment vertical="center"/>
    </xf>
    <xf numFmtId="0" fontId="269"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08" fontId="270"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0" applyNumberFormat="0" applyBorder="0" applyAlignment="0" applyProtection="0"/>
    <xf numFmtId="0" fontId="10" fillId="0" borderId="0"/>
    <xf numFmtId="10" fontId="19" fillId="107" borderId="120" applyNumberFormat="0" applyBorder="0" applyAlignment="0" applyProtection="0"/>
    <xf numFmtId="10" fontId="19" fillId="107" borderId="120" applyNumberFormat="0" applyBorder="0" applyAlignment="0" applyProtection="0"/>
    <xf numFmtId="10" fontId="19" fillId="107" borderId="120" applyNumberFormat="0" applyBorder="0" applyAlignment="0" applyProtection="0"/>
    <xf numFmtId="10" fontId="19" fillId="107" borderId="120" applyNumberFormat="0" applyBorder="0" applyAlignment="0" applyProtection="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10" fillId="0" borderId="0"/>
    <xf numFmtId="0" fontId="10" fillId="0" borderId="0"/>
    <xf numFmtId="0" fontId="49" fillId="72"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2" fillId="0" borderId="0" applyNumberFormat="0" applyFont="0" applyFill="0" applyBorder="0" applyAlignment="0" applyProtection="0"/>
    <xf numFmtId="0" fontId="49" fillId="72"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2" fillId="0" borderId="0" applyNumberFormat="0" applyFont="0" applyFill="0" applyBorder="0" applyAlignment="0" applyProtection="0"/>
    <xf numFmtId="0" fontId="49" fillId="72"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2" fillId="0" borderId="0" applyNumberFormat="0" applyFont="0" applyFill="0" applyBorder="0" applyAlignment="0" applyProtection="0"/>
    <xf numFmtId="0" fontId="271" fillId="0" borderId="74">
      <protection locked="0"/>
    </xf>
    <xf numFmtId="0" fontId="271" fillId="0" borderId="74">
      <protection locked="0"/>
    </xf>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71" fillId="0" borderId="74">
      <protection locked="0"/>
    </xf>
    <xf numFmtId="0" fontId="271" fillId="0" borderId="74">
      <protection locked="0"/>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1" fillId="88" borderId="158">
      <alignment horizontal="right" vertical="center"/>
      <protection locked="0"/>
    </xf>
    <xf numFmtId="310" fontId="271" fillId="88" borderId="158">
      <alignment horizontal="right" vertical="center"/>
      <protection locked="0"/>
    </xf>
    <xf numFmtId="310" fontId="271" fillId="88" borderId="158">
      <alignment horizontal="right" vertical="center"/>
      <protection locked="0"/>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2" fontId="233" fillId="129" borderId="74"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9" fillId="0" borderId="131">
      <alignment vertical="center"/>
    </xf>
    <xf numFmtId="311" fontId="2" fillId="71" borderId="120" applyFont="0" applyAlignment="0">
      <protection locked="0"/>
    </xf>
    <xf numFmtId="0" fontId="10" fillId="0" borderId="0"/>
    <xf numFmtId="311" fontId="2" fillId="71" borderId="120" applyFont="0" applyAlignment="0">
      <protection locked="0"/>
    </xf>
    <xf numFmtId="0" fontId="2" fillId="0" borderId="0" applyNumberFormat="0" applyFont="0" applyFill="0" applyBorder="0" applyAlignment="0" applyProtection="0"/>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 fontId="209" fillId="0" borderId="131">
      <alignment vertical="center"/>
    </xf>
    <xf numFmtId="0" fontId="2" fillId="0" borderId="0" applyNumberFormat="0" applyFont="0" applyFill="0" applyBorder="0" applyAlignment="0" applyProtection="0"/>
    <xf numFmtId="0" fontId="10" fillId="0" borderId="0"/>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 fillId="71" borderId="120" applyFont="0">
      <alignment horizontal="right"/>
      <protection locked="0"/>
    </xf>
    <xf numFmtId="0" fontId="10" fillId="0" borderId="0"/>
    <xf numFmtId="3" fontId="2" fillId="71" borderId="120"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0" applyFont="0">
      <alignment horizontal="right" vertical="center"/>
      <protection locked="0"/>
    </xf>
    <xf numFmtId="3" fontId="2" fillId="71" borderId="120" applyFont="0">
      <alignment horizontal="right" vertical="center"/>
      <protection locked="0"/>
    </xf>
    <xf numFmtId="3" fontId="2" fillId="71" borderId="120" applyFont="0">
      <alignment horizontal="right" vertical="center"/>
      <protection locked="0"/>
    </xf>
    <xf numFmtId="3" fontId="2" fillId="71" borderId="120" applyFont="0">
      <alignment horizontal="right" vertical="center"/>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60" fontId="2" fillId="71" borderId="120" applyFont="0">
      <alignment horizontal="right"/>
      <protection locked="0"/>
    </xf>
    <xf numFmtId="0" fontId="10" fillId="0" borderId="0"/>
    <xf numFmtId="260" fontId="2" fillId="71" borderId="120" applyFont="0">
      <alignment horizontal="right"/>
      <protection locked="0"/>
    </xf>
    <xf numFmtId="0" fontId="2" fillId="0" borderId="0" applyNumberFormat="0" applyFont="0" applyFill="0" applyBorder="0" applyAlignment="0" applyProtection="0"/>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10" fontId="2" fillId="71" borderId="120" applyFont="0">
      <alignment horizontal="right"/>
      <protection locked="0"/>
    </xf>
    <xf numFmtId="0" fontId="10" fillId="0" borderId="0"/>
    <xf numFmtId="10" fontId="2" fillId="71" borderId="120" applyFont="0">
      <alignment horizontal="right"/>
      <protection locked="0"/>
    </xf>
    <xf numFmtId="0" fontId="2" fillId="0" borderId="0" applyNumberFormat="0" applyFont="0" applyFill="0" applyBorder="0" applyAlignment="0" applyProtection="0"/>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71" borderId="124"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4"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4" applyFont="0">
      <alignment horizontal="right"/>
      <protection locked="0"/>
    </xf>
    <xf numFmtId="9" fontId="2" fillId="71" borderId="124" applyFont="0">
      <alignment horizontal="right"/>
      <protection locked="0"/>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4" applyFont="0">
      <alignment horizontal="right"/>
      <protection locked="0"/>
    </xf>
    <xf numFmtId="9" fontId="2" fillId="71" borderId="124" applyFont="0">
      <alignment horizontal="right"/>
      <protection locked="0"/>
    </xf>
    <xf numFmtId="9" fontId="2" fillId="71" borderId="124" applyFont="0">
      <alignment horizontal="right"/>
      <protection locked="0"/>
    </xf>
    <xf numFmtId="9" fontId="2" fillId="71" borderId="124" applyFont="0">
      <alignment horizontal="right"/>
      <protection locked="0"/>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71" borderId="120" applyFont="0">
      <alignment horizontal="center" wrapText="1"/>
      <protection locked="0"/>
    </xf>
    <xf numFmtId="0" fontId="10" fillId="0" borderId="0"/>
    <xf numFmtId="0" fontId="2" fillId="71" borderId="120" applyFont="0">
      <alignment horizontal="center" wrapText="1"/>
      <protection locked="0"/>
    </xf>
    <xf numFmtId="0" fontId="2" fillId="0" borderId="0" applyNumberFormat="0" applyFont="0" applyFill="0" applyBorder="0" applyAlignment="0" applyProtection="0"/>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49" fontId="2" fillId="71" borderId="120" applyFont="0" applyAlignment="0">
      <protection locked="0"/>
    </xf>
    <xf numFmtId="0" fontId="10" fillId="0" borderId="0"/>
    <xf numFmtId="0" fontId="10" fillId="0" borderId="0"/>
    <xf numFmtId="3" fontId="209" fillId="0" borderId="131">
      <alignment vertical="center"/>
    </xf>
    <xf numFmtId="0" fontId="10" fillId="0" borderId="0"/>
    <xf numFmtId="0" fontId="10" fillId="0" borderId="0"/>
    <xf numFmtId="49" fontId="2" fillId="71" borderId="120" applyFont="0" applyAlignment="0">
      <protection locked="0"/>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8" fontId="260" fillId="0" borderId="0" applyNumberFormat="0" applyFill="0" applyBorder="0" applyAlignment="0" applyProtection="0"/>
    <xf numFmtId="0" fontId="2" fillId="0" borderId="0" applyNumberFormat="0" applyFont="0" applyFill="0" applyBorder="0" applyAlignment="0" applyProtection="0"/>
    <xf numFmtId="0" fontId="184"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83" fillId="53" borderId="0" applyNumberFormat="0" applyBorder="0" applyProtection="0">
      <alignment horizontal="center"/>
    </xf>
    <xf numFmtId="314" fontId="273"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15" fontId="2" fillId="0" borderId="0" applyFont="0" applyFill="0" applyBorder="0" applyAlignment="0" applyProtection="0"/>
    <xf numFmtId="316" fontId="27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17" fontId="160" fillId="0" borderId="74"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17" fontId="228" fillId="96" borderId="159"/>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8" fillId="96" borderId="74"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4" fillId="0" borderId="0" applyNumberFormat="0" applyFill="0" applyBorder="0">
      <alignment horizontal="right"/>
    </xf>
    <xf numFmtId="0" fontId="275" fillId="0" borderId="0">
      <protection locked="0"/>
    </xf>
    <xf numFmtId="0" fontId="10" fillId="0" borderId="0"/>
    <xf numFmtId="38" fontId="201"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7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78" fillId="0" borderId="160" applyNumberFormat="0" applyFill="0" applyAlignment="0" applyProtection="0"/>
    <xf numFmtId="0" fontId="78" fillId="0" borderId="160" applyNumberFormat="0" applyFill="0" applyAlignment="0" applyProtection="0"/>
    <xf numFmtId="0" fontId="78" fillId="0" borderId="160"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260" fontId="257"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9" fillId="0" borderId="131">
      <alignment vertical="center"/>
    </xf>
    <xf numFmtId="43" fontId="37" fillId="68" borderId="0" applyNumberFormat="0" applyFont="0" applyBorder="0" applyAlignment="0"/>
    <xf numFmtId="0" fontId="2" fillId="68" borderId="0"/>
    <xf numFmtId="319"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4" fillId="0" borderId="0" applyFont="0" applyFill="0" applyBorder="0" applyAlignment="0">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60"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17" fontId="280" fillId="0" borderId="132" applyAlignment="0" applyProtection="0">
      <alignment horizontal="centerContinuous"/>
    </xf>
    <xf numFmtId="19" fontId="280" fillId="0" borderId="132" applyAlignment="0" applyProtection="0">
      <alignment horizontal="centerContinuous"/>
    </xf>
    <xf numFmtId="3" fontId="209" fillId="0" borderId="131">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9" fillId="0" borderId="131">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8" fillId="115" borderId="0">
      <alignment horizontal="left"/>
    </xf>
    <xf numFmtId="10" fontId="9" fillId="130" borderId="99" applyBorder="0">
      <alignment horizontal="center"/>
      <protection locked="0"/>
    </xf>
    <xf numFmtId="10" fontId="9" fillId="130" borderId="99" applyBorder="0">
      <alignment horizontal="center"/>
      <protection locked="0"/>
    </xf>
    <xf numFmtId="10" fontId="9" fillId="130" borderId="99" applyBorder="0">
      <alignment horizontal="center"/>
      <protection locked="0"/>
    </xf>
    <xf numFmtId="10" fontId="9" fillId="130" borderId="99" applyBorder="0">
      <alignment horizontal="center"/>
      <protection locked="0"/>
    </xf>
    <xf numFmtId="10" fontId="9" fillId="130" borderId="99" applyBorder="0">
      <alignment horizontal="center"/>
      <protection locked="0"/>
    </xf>
    <xf numFmtId="0" fontId="10" fillId="0" borderId="0"/>
    <xf numFmtId="2" fontId="233" fillId="107" borderId="120"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0"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3" applyNumberFormat="0" applyFill="0" applyBorder="0" applyAlignment="0"/>
    <xf numFmtId="17" fontId="45" fillId="131" borderId="133" applyNumberFormat="0" applyFill="0" applyBorder="0" applyAlignment="0"/>
    <xf numFmtId="3" fontId="209" fillId="0" borderId="131">
      <alignment vertical="center"/>
    </xf>
    <xf numFmtId="3" fontId="209" fillId="0" borderId="131">
      <alignment vertical="center"/>
    </xf>
    <xf numFmtId="0" fontId="225" fillId="0" borderId="0" applyNumberFormat="0" applyFont="0" applyBorder="0" applyAlignment="0"/>
    <xf numFmtId="0" fontId="225"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24" fontId="211" fillId="0" borderId="0">
      <alignment horizontal="right" vertical="center" wrapText="1"/>
    </xf>
    <xf numFmtId="325" fontId="211"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1"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1" fillId="72" borderId="0" applyNumberFormat="0" applyBorder="0" applyAlignment="0" applyProtection="0"/>
    <xf numFmtId="0" fontId="281" fillId="72" borderId="0" applyNumberFormat="0" applyBorder="0" applyAlignment="0" applyProtection="0"/>
    <xf numFmtId="0" fontId="281"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37" fontId="282" fillId="0" borderId="0"/>
    <xf numFmtId="295" fontId="282"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237" fillId="69" borderId="120"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2"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0"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9" fillId="0" borderId="131">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3" fontId="209" fillId="0" borderId="131">
      <alignment vertical="center"/>
    </xf>
    <xf numFmtId="0" fontId="2" fillId="0" borderId="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7" fontId="201"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83" fillId="104" borderId="123">
      <alignment horizontal="center" vertical="top" wrapText="1"/>
    </xf>
    <xf numFmtId="0" fontId="283" fillId="104" borderId="123">
      <alignment horizontal="center" vertical="top" wrapText="1"/>
    </xf>
    <xf numFmtId="0" fontId="283" fillId="104" borderId="123">
      <alignment horizontal="center" vertical="top" wrapText="1"/>
    </xf>
    <xf numFmtId="0" fontId="283" fillId="104" borderId="123">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xf numFmtId="0" fontId="2" fillId="0" borderId="122"/>
    <xf numFmtId="0" fontId="2" fillId="0" borderId="122"/>
    <xf numFmtId="0" fontId="2" fillId="0" borderId="12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1"/>
    <xf numFmtId="0" fontId="45" fillId="70" borderId="121"/>
    <xf numFmtId="0" fontId="45" fillId="70" borderId="121"/>
    <xf numFmtId="0" fontId="45" fillId="70" borderId="12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99"/>
    <xf numFmtId="0" fontId="45" fillId="0" borderId="99"/>
    <xf numFmtId="0" fontId="45" fillId="0" borderId="9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3">
      <alignment horizontal="center" vertical="top"/>
    </xf>
    <xf numFmtId="0" fontId="283" fillId="132" borderId="123">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1"/>
    <xf numFmtId="0" fontId="45" fillId="0" borderId="121"/>
    <xf numFmtId="0" fontId="45" fillId="0" borderId="121"/>
    <xf numFmtId="0" fontId="45" fillId="0" borderId="12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xf numFmtId="0" fontId="2" fillId="0" borderId="123"/>
    <xf numFmtId="0" fontId="2" fillId="0" borderId="123"/>
    <xf numFmtId="0" fontId="2" fillId="0" borderId="123"/>
    <xf numFmtId="0" fontId="2" fillId="0" borderId="12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70" borderId="124"/>
    <xf numFmtId="0" fontId="284" fillId="7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9">
      <alignment horizontal="center"/>
    </xf>
    <xf numFmtId="0" fontId="2" fillId="0" borderId="99">
      <alignment horizontal="center"/>
    </xf>
    <xf numFmtId="0" fontId="2" fillId="0" borderId="9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0">
      <alignment horizontal="center"/>
    </xf>
    <xf numFmtId="0" fontId="2" fillId="0" borderId="100">
      <alignment horizontal="center"/>
    </xf>
    <xf numFmtId="0" fontId="2" fillId="0" borderId="100">
      <alignment horizontal="center"/>
    </xf>
    <xf numFmtId="0" fontId="2" fillId="0" borderId="10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1">
      <alignment horizontal="center"/>
    </xf>
    <xf numFmtId="0" fontId="2" fillId="0" borderId="10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3">
      <alignment horizontal="center" vertical="top" wrapText="1"/>
    </xf>
    <xf numFmtId="0" fontId="283" fillId="132" borderId="123">
      <alignment horizontal="center" vertical="top" wrapText="1"/>
    </xf>
    <xf numFmtId="0" fontId="283" fillId="132" borderId="123">
      <alignment horizontal="center" vertical="top" wrapText="1"/>
    </xf>
    <xf numFmtId="0" fontId="283" fillId="132" borderId="123">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2"/>
    <xf numFmtId="3" fontId="2" fillId="0" borderId="122"/>
    <xf numFmtId="3" fontId="2" fillId="0" borderId="122"/>
    <xf numFmtId="3" fontId="2" fillId="0" borderId="12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1">
      <alignment horizontal="center"/>
    </xf>
    <xf numFmtId="0" fontId="45" fillId="70" borderId="121">
      <alignment horizontal="center"/>
    </xf>
    <xf numFmtId="0" fontId="45" fillId="70" borderId="121">
      <alignment horizontal="center"/>
    </xf>
    <xf numFmtId="0" fontId="45" fillId="70" borderId="12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2">
      <alignment horizontal="center"/>
    </xf>
    <xf numFmtId="0" fontId="45" fillId="70" borderId="122">
      <alignment horizontal="center"/>
    </xf>
    <xf numFmtId="0" fontId="2" fillId="0" borderId="0" applyNumberFormat="0" applyFont="0" applyFill="0" applyBorder="0" applyAlignment="0" applyProtection="0"/>
    <xf numFmtId="0" fontId="45" fillId="70" borderId="123">
      <alignment horizontal="center"/>
    </xf>
    <xf numFmtId="0" fontId="45" fillId="70" borderId="123">
      <alignment horizontal="center"/>
    </xf>
    <xf numFmtId="0" fontId="45" fillId="70" borderId="123">
      <alignment horizontal="center"/>
    </xf>
    <xf numFmtId="0" fontId="45" fillId="70" borderId="12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99">
      <alignment horizontal="left" vertical="top"/>
    </xf>
    <xf numFmtId="0" fontId="45" fillId="70" borderId="99">
      <alignment horizontal="left" vertical="top"/>
    </xf>
    <xf numFmtId="0" fontId="45" fillId="70" borderId="99">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2">
      <alignment horizontal="center" vertical="center"/>
    </xf>
    <xf numFmtId="0" fontId="283" fillId="132" borderId="122">
      <alignment horizontal="center" vertical="center"/>
    </xf>
    <xf numFmtId="0" fontId="2" fillId="0" borderId="0" applyNumberFormat="0" applyFont="0" applyFill="0" applyBorder="0" applyAlignment="0" applyProtection="0"/>
    <xf numFmtId="0" fontId="283" fillId="132" borderId="123">
      <alignment horizontal="center" vertical="center"/>
    </xf>
    <xf numFmtId="0" fontId="283" fillId="132" borderId="123">
      <alignment horizontal="center" vertical="center"/>
    </xf>
    <xf numFmtId="0" fontId="283" fillId="132" borderId="123">
      <alignment horizontal="center" vertical="center"/>
    </xf>
    <xf numFmtId="0" fontId="283" fillId="132" borderId="123">
      <alignment horizontal="center" vertical="center"/>
    </xf>
    <xf numFmtId="0" fontId="2" fillId="0" borderId="0" applyNumberFormat="0" applyFont="0" applyFill="0" applyBorder="0" applyAlignment="0" applyProtection="0"/>
    <xf numFmtId="0" fontId="283" fillId="104" borderId="121">
      <alignment horizontal="center" vertical="center"/>
    </xf>
    <xf numFmtId="0" fontId="283" fillId="104" borderId="121">
      <alignment horizontal="center" vertical="center"/>
    </xf>
    <xf numFmtId="0" fontId="283" fillId="104" borderId="121">
      <alignment horizontal="center" vertical="center"/>
    </xf>
    <xf numFmtId="0" fontId="283" fillId="104" borderId="121">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04" borderId="122">
      <alignment horizontal="center" vertical="center"/>
    </xf>
    <xf numFmtId="0" fontId="283" fillId="104" borderId="122">
      <alignment horizontal="center" vertical="center"/>
    </xf>
    <xf numFmtId="0" fontId="2" fillId="0" borderId="0" applyNumberFormat="0" applyFont="0" applyFill="0" applyBorder="0" applyAlignment="0" applyProtection="0"/>
    <xf numFmtId="0" fontId="283" fillId="104" borderId="123">
      <alignment horizontal="center" vertical="center"/>
    </xf>
    <xf numFmtId="0" fontId="283" fillId="104" borderId="123">
      <alignment horizontal="center" vertical="center"/>
    </xf>
    <xf numFmtId="0" fontId="283" fillId="104" borderId="123">
      <alignment horizontal="center" vertical="center"/>
    </xf>
    <xf numFmtId="0" fontId="283" fillId="104" borderId="123">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0"/>
    <xf numFmtId="0" fontId="2" fillId="0" borderId="100"/>
    <xf numFmtId="0" fontId="2" fillId="0" borderId="100"/>
    <xf numFmtId="0" fontId="2" fillId="0" borderId="10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1"/>
    <xf numFmtId="0" fontId="2" fillId="0" borderId="10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5"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71"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71" fillId="73" borderId="148" applyNumberFormat="0" applyFont="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71" fillId="73" borderId="148" applyNumberFormat="0" applyFont="0" applyAlignment="0" applyProtection="0"/>
    <xf numFmtId="0" fontId="71" fillId="73" borderId="148" applyNumberFormat="0" applyFont="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9" fillId="0" borderId="131">
      <alignment vertical="center"/>
    </xf>
    <xf numFmtId="0" fontId="286" fillId="0" borderId="74"/>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3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237" fillId="0" borderId="74" applyNumberFormat="0" applyBorder="0" applyAlignment="0" applyProtection="0">
      <alignment horizontal="right"/>
      <protection locked="0"/>
    </xf>
    <xf numFmtId="0" fontId="185" fillId="133" borderId="0" applyNumberFormat="0" applyFont="0" applyBorder="0" applyAlignment="0"/>
    <xf numFmtId="0" fontId="2" fillId="0" borderId="0" applyNumberFormat="0" applyFont="0" applyFill="0" applyBorder="0" applyAlignment="0" applyProtection="0"/>
    <xf numFmtId="3" fontId="2" fillId="74" borderId="120">
      <alignment horizontal="right"/>
      <protection locked="0"/>
    </xf>
    <xf numFmtId="0" fontId="10" fillId="0" borderId="0"/>
    <xf numFmtId="3" fontId="2" fillId="74" borderId="120">
      <alignment horizontal="right"/>
      <protection locked="0"/>
    </xf>
    <xf numFmtId="0" fontId="2" fillId="0" borderId="0" applyNumberFormat="0" applyFont="0" applyFill="0" applyBorder="0" applyAlignment="0" applyProtection="0"/>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60" fontId="2" fillId="74" borderId="120">
      <alignment horizontal="right"/>
      <protection locked="0"/>
    </xf>
    <xf numFmtId="0" fontId="10" fillId="0" borderId="0"/>
    <xf numFmtId="260" fontId="2" fillId="74" borderId="120">
      <alignment horizontal="right"/>
      <protection locked="0"/>
    </xf>
    <xf numFmtId="0" fontId="2" fillId="0" borderId="0" applyNumberFormat="0" applyFont="0" applyFill="0" applyBorder="0" applyAlignment="0" applyProtection="0"/>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74" borderId="120" applyFont="0">
      <alignment horizontal="right"/>
      <protection locked="0"/>
    </xf>
    <xf numFmtId="0" fontId="10" fillId="0" borderId="0"/>
    <xf numFmtId="10" fontId="2" fillId="74" borderId="120" applyFont="0">
      <alignment horizontal="right"/>
      <protection locked="0"/>
    </xf>
    <xf numFmtId="0" fontId="2" fillId="0" borderId="0" applyNumberFormat="0" applyFont="0" applyFill="0" applyBorder="0" applyAlignment="0" applyProtection="0"/>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74" borderId="120">
      <alignment horizontal="right"/>
      <protection locked="0"/>
    </xf>
    <xf numFmtId="0" fontId="10" fillId="0" borderId="0"/>
    <xf numFmtId="9" fontId="2" fillId="74" borderId="120">
      <alignment horizontal="right"/>
      <protection locked="0"/>
    </xf>
    <xf numFmtId="0" fontId="2" fillId="0" borderId="0" applyNumberFormat="0" applyFont="0" applyFill="0" applyBorder="0" applyAlignment="0" applyProtection="0"/>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31" fontId="2" fillId="74" borderId="120" applyFont="0">
      <alignment horizontal="right" vertical="center"/>
      <protection locked="0"/>
    </xf>
    <xf numFmtId="331" fontId="2" fillId="74" borderId="120" applyFont="0">
      <alignment horizontal="right" vertical="center"/>
      <protection locked="0"/>
    </xf>
    <xf numFmtId="331" fontId="2" fillId="74" borderId="120" applyFont="0">
      <alignment horizontal="right" vertical="center"/>
      <protection locked="0"/>
    </xf>
    <xf numFmtId="331" fontId="2" fillId="74" borderId="120" applyFont="0">
      <alignment horizontal="right" vertical="center"/>
      <protection locked="0"/>
    </xf>
    <xf numFmtId="331" fontId="2" fillId="74" borderId="120"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74" borderId="120">
      <alignment horizontal="center" wrapText="1"/>
    </xf>
    <xf numFmtId="0" fontId="10" fillId="0" borderId="0"/>
    <xf numFmtId="0" fontId="2" fillId="74" borderId="120">
      <alignment horizontal="center" wrapText="1"/>
    </xf>
    <xf numFmtId="0" fontId="2" fillId="0" borderId="0" applyNumberFormat="0" applyFont="0" applyFill="0" applyBorder="0" applyAlignment="0" applyProtection="0"/>
    <xf numFmtId="0" fontId="2" fillId="74" borderId="120">
      <alignment horizontal="center" wrapText="1"/>
    </xf>
    <xf numFmtId="0" fontId="2" fillId="74" borderId="120">
      <alignment horizontal="center" wrapText="1"/>
    </xf>
    <xf numFmtId="0" fontId="2" fillId="74" borderId="120">
      <alignment horizontal="center" wrapText="1"/>
    </xf>
    <xf numFmtId="0" fontId="2" fillId="74" borderId="12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2" fillId="74" borderId="120">
      <alignment horizontal="center" wrapText="1"/>
    </xf>
    <xf numFmtId="0" fontId="2" fillId="74" borderId="120">
      <alignment horizontal="center" wrapText="1"/>
    </xf>
    <xf numFmtId="0" fontId="2" fillId="74" borderId="120">
      <alignment horizontal="center" wrapText="1"/>
    </xf>
    <xf numFmtId="0" fontId="2" fillId="74" borderId="12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74" borderId="120" applyNumberFormat="0" applyFont="0">
      <alignment horizontal="center" wrapText="1"/>
      <protection locked="0"/>
    </xf>
    <xf numFmtId="0" fontId="10" fillId="0" borderId="0"/>
    <xf numFmtId="0" fontId="2" fillId="74" borderId="120" applyNumberFormat="0" applyFont="0">
      <alignment horizontal="center" wrapText="1"/>
      <protection locked="0"/>
    </xf>
    <xf numFmtId="0" fontId="2" fillId="0" borderId="0" applyNumberFormat="0" applyFont="0" applyFill="0" applyBorder="0" applyAlignment="0" applyProtection="0"/>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66" fillId="63" borderId="161" applyNumberFormat="0" applyAlignment="0" applyProtection="0"/>
    <xf numFmtId="0" fontId="68" fillId="63" borderId="161" applyNumberFormat="0" applyAlignment="0" applyProtection="0"/>
    <xf numFmtId="0" fontId="68" fillId="63" borderId="161" applyNumberFormat="0" applyAlignment="0" applyProtection="0"/>
    <xf numFmtId="0" fontId="68" fillId="63" borderId="161" applyNumberFormat="0" applyAlignment="0" applyProtection="0"/>
    <xf numFmtId="0" fontId="68" fillId="63" borderId="161" applyNumberFormat="0" applyAlignment="0" applyProtection="0"/>
    <xf numFmtId="0" fontId="10" fillId="0" borderId="0"/>
    <xf numFmtId="0" fontId="10" fillId="0" borderId="0"/>
    <xf numFmtId="0" fontId="10" fillId="0" borderId="0"/>
    <xf numFmtId="0" fontId="10" fillId="0" borderId="0"/>
    <xf numFmtId="0" fontId="66" fillId="109"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1" applyNumberFormat="0" applyAlignment="0" applyProtection="0"/>
    <xf numFmtId="0" fontId="66" fillId="109" borderId="161" applyNumberFormat="0" applyAlignment="0" applyProtection="0"/>
    <xf numFmtId="0" fontId="2" fillId="0" borderId="0" applyNumberFormat="0" applyFont="0" applyFill="0" applyBorder="0" applyAlignment="0" applyProtection="0"/>
    <xf numFmtId="0" fontId="66" fillId="109"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1" applyNumberFormat="0" applyAlignment="0" applyProtection="0"/>
    <xf numFmtId="0" fontId="66" fillId="109" borderId="161" applyNumberFormat="0" applyAlignment="0" applyProtection="0"/>
    <xf numFmtId="0" fontId="2" fillId="0" borderId="0" applyNumberFormat="0" applyFont="0" applyFill="0" applyBorder="0" applyAlignment="0" applyProtection="0"/>
    <xf numFmtId="0" fontId="66" fillId="109"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1" applyNumberFormat="0" applyAlignment="0" applyProtection="0"/>
    <xf numFmtId="0" fontId="66" fillId="109" borderId="161" applyNumberFormat="0" applyAlignment="0" applyProtection="0"/>
    <xf numFmtId="0" fontId="2" fillId="0" borderId="0" applyNumberFormat="0" applyFont="0" applyFill="0" applyBorder="0" applyAlignment="0" applyProtection="0"/>
    <xf numFmtId="0" fontId="68" fillId="63" borderId="161" applyNumberFormat="0" applyAlignment="0" applyProtection="0"/>
    <xf numFmtId="0" fontId="68" fillId="63"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1" applyNumberFormat="0" applyAlignment="0" applyProtection="0"/>
    <xf numFmtId="0" fontId="68" fillId="63" borderId="161" applyNumberFormat="0" applyAlignment="0" applyProtection="0"/>
    <xf numFmtId="173" fontId="233" fillId="134" borderId="74"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32"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4" fillId="0" borderId="0" applyFont="0" applyFill="0" applyBorder="0" applyAlignment="0">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7" fillId="57" borderId="12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3" fontId="288" fillId="135" borderId="124"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289" fillId="0" borderId="0" applyFill="0" applyBorder="0" applyProtection="0">
      <alignment horizontal="left"/>
    </xf>
    <xf numFmtId="0" fontId="290" fillId="0" borderId="0" applyFill="0" applyBorder="0" applyProtection="0">
      <alignment horizontal="left"/>
    </xf>
    <xf numFmtId="1" fontId="291"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74" borderId="0" applyNumberFormat="0" applyFont="0" applyBorder="0" applyAlignment="0" applyProtection="0"/>
    <xf numFmtId="0" fontId="19" fillId="131" borderId="74" applyNumberFormat="0" applyFont="0" applyBorder="0" applyAlignment="0" applyProtection="0">
      <alignment horizontal="center"/>
    </xf>
    <xf numFmtId="0" fontId="19" fillId="131" borderId="74"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9" fillId="96" borderId="74" applyNumberFormat="0" applyFont="0" applyBorder="0" applyAlignment="0" applyProtection="0">
      <alignment horizontal="center"/>
    </xf>
    <xf numFmtId="0" fontId="19" fillId="96" borderId="74"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60" fillId="0"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2"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1"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9" fillId="0" borderId="131">
      <alignment vertical="center"/>
    </xf>
    <xf numFmtId="10" fontId="2" fillId="0" borderId="166"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53" fillId="0" borderId="0"/>
    <xf numFmtId="0" fontId="2" fillId="0" borderId="0" applyNumberFormat="0" applyFont="0" applyFill="0" applyBorder="0" applyAlignment="0" applyProtection="0"/>
    <xf numFmtId="0" fontId="10" fillId="0" borderId="0"/>
    <xf numFmtId="0" fontId="46" fillId="69" borderId="68">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93"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9" fillId="0" borderId="131">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4" fillId="0" borderId="0">
      <protection locked="0"/>
    </xf>
    <xf numFmtId="0" fontId="294"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45" fillId="92" borderId="68"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7" fontId="295" fillId="0" borderId="0" applyNumberFormat="0" applyFill="0" applyBorder="0" applyAlignment="0" applyProtection="0"/>
    <xf numFmtId="295" fontId="295" fillId="0" borderId="0" applyNumberFormat="0" applyFill="0" applyBorder="0" applyAlignment="0" applyProtection="0"/>
    <xf numFmtId="3" fontId="209" fillId="0" borderId="131">
      <alignment vertical="center"/>
    </xf>
    <xf numFmtId="0" fontId="10" fillId="0" borderId="0"/>
    <xf numFmtId="0" fontId="177" fillId="111"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 fontId="2" fillId="95" borderId="120" applyFont="0">
      <alignment horizontal="right" vertical="center"/>
      <protection locked="0"/>
    </xf>
    <xf numFmtId="3" fontId="2" fillId="95" borderId="120" applyFont="0">
      <alignment horizontal="right" vertical="center"/>
      <protection locked="0"/>
    </xf>
    <xf numFmtId="3" fontId="2" fillId="95" borderId="120" applyFont="0">
      <alignment horizontal="right" vertical="center"/>
      <protection locked="0"/>
    </xf>
    <xf numFmtId="3" fontId="2" fillId="95" borderId="120" applyFont="0">
      <alignment horizontal="right" vertical="center"/>
      <protection locked="0"/>
    </xf>
    <xf numFmtId="3" fontId="2" fillId="95" borderId="120"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9" fillId="0" borderId="0"/>
    <xf numFmtId="0" fontId="10" fillId="0" borderId="0"/>
    <xf numFmtId="38" fontId="296" fillId="0" borderId="0">
      <alignment horizontal="center"/>
    </xf>
    <xf numFmtId="0" fontId="10" fillId="0" borderId="0"/>
    <xf numFmtId="0" fontId="297" fillId="45" borderId="12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165" fontId="298" fillId="0" borderId="0">
      <alignment horizontal="right"/>
    </xf>
    <xf numFmtId="0" fontId="10" fillId="0" borderId="0"/>
    <xf numFmtId="0" fontId="2" fillId="0" borderId="16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1" applyNumberFormat="0" applyProtection="0">
      <alignment vertical="center"/>
    </xf>
    <xf numFmtId="4" fontId="29" fillId="88" borderId="161" applyNumberFormat="0" applyProtection="0">
      <alignment vertical="center"/>
    </xf>
    <xf numFmtId="4" fontId="29" fillId="88" borderId="161" applyNumberFormat="0" applyProtection="0">
      <alignment vertical="center"/>
    </xf>
    <xf numFmtId="4" fontId="29" fillId="88" borderId="161" applyNumberFormat="0" applyProtection="0">
      <alignment vertical="center"/>
    </xf>
    <xf numFmtId="4" fontId="29" fillId="88" borderId="161" applyNumberFormat="0" applyProtection="0">
      <alignment vertical="center"/>
    </xf>
    <xf numFmtId="4" fontId="299" fillId="88" borderId="161" applyNumberFormat="0" applyProtection="0">
      <alignment vertical="center"/>
    </xf>
    <xf numFmtId="4" fontId="299" fillId="88" borderId="161" applyNumberFormat="0" applyProtection="0">
      <alignment vertical="center"/>
    </xf>
    <xf numFmtId="4" fontId="299" fillId="88" borderId="161" applyNumberFormat="0" applyProtection="0">
      <alignment vertical="center"/>
    </xf>
    <xf numFmtId="4" fontId="299" fillId="88" borderId="161" applyNumberFormat="0" applyProtection="0">
      <alignment vertical="center"/>
    </xf>
    <xf numFmtId="4" fontId="299" fillId="88" borderId="161" applyNumberFormat="0" applyProtection="0">
      <alignment vertical="center"/>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4" fontId="29" fillId="93" borderId="161" applyNumberFormat="0" applyProtection="0">
      <alignment horizontal="right" vertical="center"/>
    </xf>
    <xf numFmtId="4" fontId="29" fillId="93" borderId="161" applyNumberFormat="0" applyProtection="0">
      <alignment horizontal="right" vertical="center"/>
    </xf>
    <xf numFmtId="4" fontId="29" fillId="93" borderId="161" applyNumberFormat="0" applyProtection="0">
      <alignment horizontal="right" vertical="center"/>
    </xf>
    <xf numFmtId="4" fontId="29" fillId="93" borderId="161" applyNumberFormat="0" applyProtection="0">
      <alignment horizontal="right" vertical="center"/>
    </xf>
    <xf numFmtId="4" fontId="29" fillId="93"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188" fillId="137" borderId="161" applyNumberFormat="0" applyProtection="0">
      <alignment horizontal="left" vertical="center" indent="1"/>
    </xf>
    <xf numFmtId="4" fontId="188" fillId="137" borderId="161" applyNumberFormat="0" applyProtection="0">
      <alignment horizontal="left" vertical="center" indent="1"/>
    </xf>
    <xf numFmtId="4" fontId="188" fillId="137" borderId="161" applyNumberFormat="0" applyProtection="0">
      <alignment horizontal="left" vertical="center" indent="1"/>
    </xf>
    <xf numFmtId="4" fontId="188" fillId="137" borderId="161" applyNumberFormat="0" applyProtection="0">
      <alignment horizontal="left" vertical="center" indent="1"/>
    </xf>
    <xf numFmtId="4" fontId="188" fillId="137" borderId="161"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300" fillId="139" borderId="0"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45" fillId="133" borderId="169"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69" applyNumberFormat="0" applyProtection="0">
      <alignment horizontal="left" vertical="center" indent="1"/>
    </xf>
    <xf numFmtId="0" fontId="45" fillId="133" borderId="169" applyNumberFormat="0" applyProtection="0">
      <alignment horizontal="left" vertical="center" indent="1"/>
    </xf>
    <xf numFmtId="0" fontId="2" fillId="0" borderId="0" applyNumberFormat="0" applyFont="0" applyFill="0" applyBorder="0" applyAlignment="0" applyProtection="0"/>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4" fontId="29" fillId="107" borderId="161" applyNumberFormat="0" applyProtection="0">
      <alignment vertical="center"/>
    </xf>
    <xf numFmtId="4" fontId="29" fillId="107" borderId="161" applyNumberFormat="0" applyProtection="0">
      <alignment vertical="center"/>
    </xf>
    <xf numFmtId="4" fontId="29" fillId="107" borderId="161" applyNumberFormat="0" applyProtection="0">
      <alignment vertical="center"/>
    </xf>
    <xf numFmtId="4" fontId="29" fillId="107" borderId="161" applyNumberFormat="0" applyProtection="0">
      <alignment vertical="center"/>
    </xf>
    <xf numFmtId="4" fontId="29" fillId="107" borderId="161" applyNumberFormat="0" applyProtection="0">
      <alignment vertical="center"/>
    </xf>
    <xf numFmtId="4" fontId="299" fillId="107" borderId="161" applyNumberFormat="0" applyProtection="0">
      <alignment vertical="center"/>
    </xf>
    <xf numFmtId="4" fontId="299" fillId="107" borderId="161" applyNumberFormat="0" applyProtection="0">
      <alignment vertical="center"/>
    </xf>
    <xf numFmtId="4" fontId="299" fillId="107" borderId="161" applyNumberFormat="0" applyProtection="0">
      <alignment vertical="center"/>
    </xf>
    <xf numFmtId="4" fontId="299" fillId="107" borderId="161" applyNumberFormat="0" applyProtection="0">
      <alignment vertical="center"/>
    </xf>
    <xf numFmtId="4" fontId="299" fillId="107" borderId="161" applyNumberFormat="0" applyProtection="0">
      <alignment vertical="center"/>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340" fontId="29" fillId="131" borderId="169" applyProtection="0">
      <alignment horizontal="right" vertical="center"/>
    </xf>
    <xf numFmtId="340" fontId="29" fillId="131" borderId="169"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69" applyProtection="0">
      <alignment horizontal="right" vertical="center"/>
    </xf>
    <xf numFmtId="340" fontId="29" fillId="131" borderId="169" applyProtection="0">
      <alignment horizontal="right" vertical="center"/>
    </xf>
    <xf numFmtId="340" fontId="29" fillId="131" borderId="169"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4" fontId="299" fillId="138" borderId="161" applyNumberFormat="0" applyProtection="0">
      <alignment horizontal="right" vertical="center"/>
    </xf>
    <xf numFmtId="4" fontId="299" fillId="138" borderId="161" applyNumberFormat="0" applyProtection="0">
      <alignment horizontal="right" vertical="center"/>
    </xf>
    <xf numFmtId="4" fontId="299" fillId="138" borderId="161" applyNumberFormat="0" applyProtection="0">
      <alignment horizontal="right" vertical="center"/>
    </xf>
    <xf numFmtId="4" fontId="299" fillId="138" borderId="161" applyNumberFormat="0" applyProtection="0">
      <alignment horizontal="right" vertical="center"/>
    </xf>
    <xf numFmtId="4" fontId="299" fillId="138" borderId="161" applyNumberFormat="0" applyProtection="0">
      <alignment horizontal="right" vertical="center"/>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301" fillId="0" borderId="0"/>
    <xf numFmtId="4" fontId="206" fillId="138" borderId="161" applyNumberFormat="0" applyProtection="0">
      <alignment horizontal="right" vertical="center"/>
    </xf>
    <xf numFmtId="4" fontId="206" fillId="138" borderId="161" applyNumberFormat="0" applyProtection="0">
      <alignment horizontal="right" vertical="center"/>
    </xf>
    <xf numFmtId="4" fontId="206" fillId="138" borderId="161" applyNumberFormat="0" applyProtection="0">
      <alignment horizontal="right" vertical="center"/>
    </xf>
    <xf numFmtId="4" fontId="206" fillId="138" borderId="161" applyNumberFormat="0" applyProtection="0">
      <alignment horizontal="right" vertical="center"/>
    </xf>
    <xf numFmtId="4" fontId="206" fillId="138" borderId="161"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302" fillId="0" borderId="0"/>
    <xf numFmtId="341" fontId="160" fillId="0" borderId="0"/>
    <xf numFmtId="342" fontId="160" fillId="0" borderId="0"/>
    <xf numFmtId="0" fontId="210" fillId="0" borderId="26"/>
    <xf numFmtId="0" fontId="303" fillId="71" borderId="104"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4" fillId="141" borderId="0"/>
    <xf numFmtId="0" fontId="305" fillId="141" borderId="0"/>
    <xf numFmtId="0" fontId="306" fillId="141" borderId="170">
      <alignment horizontal="right"/>
    </xf>
    <xf numFmtId="0" fontId="306" fillId="141" borderId="0"/>
    <xf numFmtId="0" fontId="304" fillId="69" borderId="170">
      <protection locked="0"/>
    </xf>
    <xf numFmtId="0" fontId="304" fillId="141" borderId="0"/>
    <xf numFmtId="0" fontId="307" fillId="71" borderId="0"/>
    <xf numFmtId="0" fontId="307" fillId="98" borderId="0"/>
    <xf numFmtId="0" fontId="307"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8" fillId="0" borderId="0">
      <alignment horizontal="right"/>
    </xf>
    <xf numFmtId="0" fontId="231" fillId="0" borderId="0"/>
    <xf numFmtId="164" fontId="201" fillId="142" borderId="0" applyNumberFormat="0" applyFont="0"/>
    <xf numFmtId="0" fontId="160" fillId="143" borderId="0" applyNumberFormat="0" applyFont="0" applyBorder="0" applyAlignment="0" applyProtection="0"/>
    <xf numFmtId="346" fontId="308" fillId="0" borderId="0" applyFont="0" applyFill="0" applyBorder="0" applyAlignment="0" applyProtection="0"/>
    <xf numFmtId="1" fontId="2" fillId="0" borderId="0"/>
    <xf numFmtId="347" fontId="2" fillId="69" borderId="120">
      <alignment horizontal="center"/>
    </xf>
    <xf numFmtId="0" fontId="10" fillId="0" borderId="0"/>
    <xf numFmtId="347" fontId="2" fillId="69" borderId="120">
      <alignment horizontal="center"/>
    </xf>
    <xf numFmtId="0" fontId="2" fillId="0" borderId="0" applyNumberFormat="0" applyFont="0" applyFill="0" applyBorder="0" applyAlignment="0" applyProtection="0"/>
    <xf numFmtId="347" fontId="2" fillId="69" borderId="120">
      <alignment horizontal="center"/>
    </xf>
    <xf numFmtId="347" fontId="2" fillId="69" borderId="120">
      <alignment horizontal="center"/>
    </xf>
    <xf numFmtId="347" fontId="2" fillId="69" borderId="120">
      <alignment horizontal="center"/>
    </xf>
    <xf numFmtId="347" fontId="2" fillId="69" borderId="120">
      <alignment horizontal="center"/>
    </xf>
    <xf numFmtId="3" fontId="209" fillId="0" borderId="131">
      <alignment vertical="center"/>
    </xf>
    <xf numFmtId="0" fontId="2" fillId="0" borderId="0" applyNumberFormat="0" applyFont="0" applyFill="0" applyBorder="0" applyAlignment="0" applyProtection="0"/>
    <xf numFmtId="0" fontId="10" fillId="0" borderId="0"/>
    <xf numFmtId="347" fontId="2" fillId="69" borderId="120">
      <alignment horizontal="center"/>
    </xf>
    <xf numFmtId="347" fontId="2" fillId="69" borderId="120">
      <alignment horizontal="center"/>
    </xf>
    <xf numFmtId="347" fontId="2" fillId="69" borderId="120">
      <alignment horizontal="center"/>
    </xf>
    <xf numFmtId="347" fontId="2" fillId="69" borderId="120">
      <alignment horizontal="center"/>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 fontId="2" fillId="69" borderId="120" applyFont="0">
      <alignment horizontal="right"/>
    </xf>
    <xf numFmtId="0" fontId="10" fillId="0" borderId="0"/>
    <xf numFmtId="3" fontId="2" fillId="69" borderId="120"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0" applyFont="0">
      <alignment horizontal="right" vertical="center"/>
    </xf>
    <xf numFmtId="3" fontId="2" fillId="69" borderId="120" applyFont="0">
      <alignment horizontal="right" vertical="center"/>
    </xf>
    <xf numFmtId="3" fontId="2" fillId="69" borderId="120" applyFont="0">
      <alignment horizontal="right" vertical="center"/>
    </xf>
    <xf numFmtId="3" fontId="2" fillId="69" borderId="120" applyFont="0">
      <alignment horizontal="right" vertical="center"/>
    </xf>
    <xf numFmtId="3" fontId="2" fillId="69" borderId="120" applyFont="0">
      <alignment horizontal="right"/>
    </xf>
    <xf numFmtId="3" fontId="2" fillId="69" borderId="120" applyFont="0">
      <alignment horizontal="right"/>
    </xf>
    <xf numFmtId="3" fontId="2" fillId="69" borderId="120" applyFont="0">
      <alignment horizontal="right"/>
    </xf>
    <xf numFmtId="3" fontId="2" fillId="69" borderId="120" applyFont="0">
      <alignment horizontal="right"/>
    </xf>
    <xf numFmtId="3"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 fontId="2" fillId="69" borderId="120" applyFont="0">
      <alignment horizontal="right"/>
    </xf>
    <xf numFmtId="3" fontId="2" fillId="69" borderId="120" applyFont="0">
      <alignment horizontal="right"/>
    </xf>
    <xf numFmtId="3" fontId="2" fillId="69" borderId="120" applyFont="0">
      <alignment horizontal="right"/>
    </xf>
    <xf numFmtId="3"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87" fontId="2" fillId="69" borderId="120" applyFont="0">
      <alignment horizontal="right"/>
    </xf>
    <xf numFmtId="0" fontId="10" fillId="0" borderId="0"/>
    <xf numFmtId="187" fontId="2" fillId="69" borderId="120" applyFont="0">
      <alignment horizontal="right"/>
    </xf>
    <xf numFmtId="0" fontId="2" fillId="0" borderId="0" applyNumberFormat="0" applyFont="0" applyFill="0" applyBorder="0" applyAlignment="0" applyProtection="0"/>
    <xf numFmtId="187" fontId="2" fillId="69" borderId="120" applyFont="0">
      <alignment horizontal="right"/>
    </xf>
    <xf numFmtId="187" fontId="2" fillId="69" borderId="120" applyFont="0">
      <alignment horizontal="right"/>
    </xf>
    <xf numFmtId="187" fontId="2" fillId="69" borderId="120" applyFont="0">
      <alignment horizontal="right"/>
    </xf>
    <xf numFmtId="187"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87" fontId="2" fillId="69" borderId="120" applyFont="0">
      <alignment horizontal="right"/>
    </xf>
    <xf numFmtId="187" fontId="2" fillId="69" borderId="120" applyFont="0">
      <alignment horizontal="right"/>
    </xf>
    <xf numFmtId="187" fontId="2" fillId="69" borderId="120" applyFont="0">
      <alignment horizontal="right"/>
    </xf>
    <xf numFmtId="187"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60" fontId="2" fillId="69" borderId="120" applyFont="0">
      <alignment horizontal="right"/>
    </xf>
    <xf numFmtId="0" fontId="10" fillId="0" borderId="0"/>
    <xf numFmtId="260" fontId="2" fillId="69" borderId="120" applyFont="0">
      <alignment horizontal="right"/>
    </xf>
    <xf numFmtId="0" fontId="2" fillId="0" borderId="0" applyNumberFormat="0" applyFont="0" applyFill="0" applyBorder="0" applyAlignment="0" applyProtection="0"/>
    <xf numFmtId="260" fontId="2" fillId="69" borderId="120" applyFont="0">
      <alignment horizontal="right"/>
    </xf>
    <xf numFmtId="260" fontId="2" fillId="69" borderId="120" applyFont="0">
      <alignment horizontal="right"/>
    </xf>
    <xf numFmtId="260" fontId="2" fillId="69" borderId="120" applyFont="0">
      <alignment horizontal="right"/>
    </xf>
    <xf numFmtId="260"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260" fontId="2" fillId="69" borderId="120" applyFont="0">
      <alignment horizontal="right"/>
    </xf>
    <xf numFmtId="260" fontId="2" fillId="69" borderId="120" applyFont="0">
      <alignment horizontal="right"/>
    </xf>
    <xf numFmtId="260" fontId="2" fillId="69" borderId="120" applyFont="0">
      <alignment horizontal="right"/>
    </xf>
    <xf numFmtId="260"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69" borderId="120" applyFont="0">
      <alignment horizontal="right"/>
    </xf>
    <xf numFmtId="0" fontId="10" fillId="0" borderId="0"/>
    <xf numFmtId="10" fontId="2" fillId="69" borderId="120" applyFont="0">
      <alignment horizontal="right"/>
    </xf>
    <xf numFmtId="0" fontId="2" fillId="0" borderId="0" applyNumberFormat="0" applyFont="0" applyFill="0" applyBorder="0" applyAlignment="0" applyProtection="0"/>
    <xf numFmtId="10" fontId="2" fillId="69" borderId="120" applyFont="0">
      <alignment horizontal="right"/>
    </xf>
    <xf numFmtId="10" fontId="2" fillId="69" borderId="120" applyFont="0">
      <alignment horizontal="right"/>
    </xf>
    <xf numFmtId="10" fontId="2" fillId="69" borderId="120" applyFont="0">
      <alignment horizontal="right"/>
    </xf>
    <xf numFmtId="10"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69" borderId="120" applyFont="0">
      <alignment horizontal="right"/>
    </xf>
    <xf numFmtId="10" fontId="2" fillId="69" borderId="120" applyFont="0">
      <alignment horizontal="right"/>
    </xf>
    <xf numFmtId="10" fontId="2" fillId="69" borderId="120" applyFont="0">
      <alignment horizontal="right"/>
    </xf>
    <xf numFmtId="10"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69" borderId="120" applyFont="0">
      <alignment horizontal="right"/>
    </xf>
    <xf numFmtId="0" fontId="10" fillId="0" borderId="0"/>
    <xf numFmtId="9" fontId="2" fillId="69" borderId="120" applyFont="0">
      <alignment horizontal="right"/>
    </xf>
    <xf numFmtId="0" fontId="2" fillId="0" borderId="0" applyNumberFormat="0" applyFont="0" applyFill="0" applyBorder="0" applyAlignment="0" applyProtection="0"/>
    <xf numFmtId="9" fontId="2" fillId="69" borderId="120" applyFont="0">
      <alignment horizontal="right"/>
    </xf>
    <xf numFmtId="9" fontId="2" fillId="69" borderId="120" applyFont="0">
      <alignment horizontal="right"/>
    </xf>
    <xf numFmtId="9" fontId="2" fillId="69" borderId="120" applyFont="0">
      <alignment horizontal="right"/>
    </xf>
    <xf numFmtId="9"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69" borderId="120" applyFont="0">
      <alignment horizontal="right"/>
    </xf>
    <xf numFmtId="9" fontId="2" fillId="69" borderId="120" applyFont="0">
      <alignment horizontal="right"/>
    </xf>
    <xf numFmtId="9" fontId="2" fillId="69" borderId="120" applyFont="0">
      <alignment horizontal="right"/>
    </xf>
    <xf numFmtId="9" fontId="2" fillId="69"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48" fontId="2" fillId="69" borderId="120" applyFont="0">
      <alignment horizontal="center" wrapText="1"/>
    </xf>
    <xf numFmtId="0" fontId="10" fillId="0" borderId="0"/>
    <xf numFmtId="348" fontId="2" fillId="69" borderId="120" applyFont="0">
      <alignment horizontal="center" wrapText="1"/>
    </xf>
    <xf numFmtId="0" fontId="2" fillId="0" borderId="0" applyNumberFormat="0" applyFont="0" applyFill="0" applyBorder="0" applyAlignment="0" applyProtection="0"/>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65" fontId="309"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0" fillId="105" borderId="171" applyNumberFormat="0" applyBorder="0">
      <alignment horizontal="centerContinuous"/>
    </xf>
    <xf numFmtId="0" fontId="310" fillId="105" borderId="171" applyNumberFormat="0" applyBorder="0">
      <alignment horizontal="centerContinuous"/>
    </xf>
    <xf numFmtId="0" fontId="310" fillId="105" borderId="171" applyNumberFormat="0" applyBorder="0">
      <alignment horizontal="centerContinuous"/>
    </xf>
    <xf numFmtId="0" fontId="310" fillId="105" borderId="171" applyNumberFormat="0" applyBorder="0">
      <alignment horizontal="centerContinuous"/>
    </xf>
    <xf numFmtId="38" fontId="173" fillId="0" borderId="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7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45" fillId="0" borderId="0" applyNumberFormat="0"/>
    <xf numFmtId="0" fontId="10" fillId="0" borderId="0"/>
    <xf numFmtId="165" fontId="311"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2" applyBorder="0"/>
    <xf numFmtId="3" fontId="2" fillId="68" borderId="122" applyBorder="0"/>
    <xf numFmtId="3" fontId="2" fillId="68" borderId="122" applyBorder="0"/>
    <xf numFmtId="3" fontId="2" fillId="68" borderId="122" applyBorder="0"/>
    <xf numFmtId="3" fontId="2" fillId="68" borderId="122" applyBorder="0"/>
    <xf numFmtId="0" fontId="10" fillId="0" borderId="0"/>
    <xf numFmtId="221" fontId="160"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2" fillId="0" borderId="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3" fillId="0" borderId="74"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1" fillId="68" borderId="0">
      <alignment horizontal="center"/>
    </xf>
    <xf numFmtId="0" fontId="2" fillId="0" borderId="0" applyNumberFormat="0" applyFont="0" applyFill="0" applyBorder="0" applyAlignment="0" applyProtection="0"/>
    <xf numFmtId="0" fontId="10" fillId="0" borderId="0"/>
    <xf numFmtId="236" fontId="311"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0" fillId="0" borderId="0"/>
    <xf numFmtId="40" fontId="314" fillId="0" borderId="0" applyBorder="0">
      <alignment horizontal="right"/>
    </xf>
    <xf numFmtId="0" fontId="315" fillId="0" borderId="0" applyNumberFormat="0" applyFont="0" applyBorder="0" applyAlignment="0">
      <alignment horizontal="left"/>
    </xf>
    <xf numFmtId="0" fontId="160" fillId="0" borderId="120" applyNumberFormat="0" applyFont="0" applyFill="0" applyBorder="0" applyAlignment="0">
      <protection hidden="1"/>
    </xf>
    <xf numFmtId="0" fontId="10" fillId="0" borderId="0"/>
    <xf numFmtId="0" fontId="160" fillId="0" borderId="120" applyNumberFormat="0" applyFont="0" applyFill="0" applyBorder="0" applyAlignment="0">
      <protection hidden="1"/>
    </xf>
    <xf numFmtId="0" fontId="10" fillId="0" borderId="0"/>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3" fontId="209" fillId="0" borderId="131">
      <alignment vertical="center"/>
    </xf>
    <xf numFmtId="0" fontId="2" fillId="0" borderId="0" applyNumberFormat="0" applyFont="0" applyFill="0" applyBorder="0" applyAlignment="0" applyProtection="0"/>
    <xf numFmtId="0" fontId="10" fillId="0" borderId="0"/>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0" fontId="160" fillId="0" borderId="120" applyNumberFormat="0" applyFont="0" applyFill="0" applyBorder="0" applyAlignment="0">
      <protection hidden="1"/>
    </xf>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 fontId="2" fillId="144" borderId="120" applyFont="0">
      <alignment horizontal="right"/>
    </xf>
    <xf numFmtId="0" fontId="10" fillId="0" borderId="0"/>
    <xf numFmtId="1" fontId="2" fillId="144" borderId="120" applyFont="0">
      <alignment horizontal="right"/>
    </xf>
    <xf numFmtId="0" fontId="2" fillId="0" borderId="0" applyNumberFormat="0" applyFont="0" applyFill="0" applyBorder="0" applyAlignment="0" applyProtection="0"/>
    <xf numFmtId="1" fontId="2" fillId="144" borderId="120" applyFont="0">
      <alignment horizontal="right"/>
    </xf>
    <xf numFmtId="1" fontId="2" fillId="144" borderId="120" applyFont="0">
      <alignment horizontal="right"/>
    </xf>
    <xf numFmtId="1" fontId="2" fillId="144" borderId="120" applyFont="0">
      <alignment horizontal="right"/>
    </xf>
    <xf numFmtId="1"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 fontId="2" fillId="144" borderId="120" applyFont="0">
      <alignment horizontal="right"/>
    </xf>
    <xf numFmtId="1" fontId="2" fillId="144" borderId="120" applyFont="0">
      <alignment horizontal="right"/>
    </xf>
    <xf numFmtId="1" fontId="2" fillId="144" borderId="120" applyFont="0">
      <alignment horizontal="right"/>
    </xf>
    <xf numFmtId="1"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04" fontId="2" fillId="144" borderId="120" applyFont="0"/>
    <xf numFmtId="0" fontId="10" fillId="0" borderId="0"/>
    <xf numFmtId="304" fontId="2" fillId="144" borderId="120" applyFont="0"/>
    <xf numFmtId="0" fontId="2" fillId="0" borderId="0" applyNumberFormat="0" applyFont="0" applyFill="0" applyBorder="0" applyAlignment="0" applyProtection="0"/>
    <xf numFmtId="304" fontId="2" fillId="144" borderId="120" applyFont="0"/>
    <xf numFmtId="304" fontId="2" fillId="144" borderId="120" applyFont="0"/>
    <xf numFmtId="304" fontId="2" fillId="144" borderId="120" applyFont="0"/>
    <xf numFmtId="304" fontId="2" fillId="144" borderId="120" applyFont="0"/>
    <xf numFmtId="3" fontId="209" fillId="0" borderId="131">
      <alignment vertical="center"/>
    </xf>
    <xf numFmtId="0" fontId="2" fillId="0" borderId="0" applyNumberFormat="0" applyFont="0" applyFill="0" applyBorder="0" applyAlignment="0" applyProtection="0"/>
    <xf numFmtId="0" fontId="10" fillId="0" borderId="0"/>
    <xf numFmtId="304" fontId="2" fillId="144" borderId="120" applyFont="0"/>
    <xf numFmtId="304" fontId="2" fillId="144" borderId="120" applyFont="0"/>
    <xf numFmtId="304" fontId="2" fillId="144" borderId="120" applyFont="0"/>
    <xf numFmtId="304" fontId="2" fillId="144" borderId="120" applyFo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144" borderId="120" applyFont="0">
      <alignment horizontal="right"/>
    </xf>
    <xf numFmtId="0" fontId="10" fillId="0" borderId="0"/>
    <xf numFmtId="9" fontId="2" fillId="144" borderId="120" applyFont="0">
      <alignment horizontal="right"/>
    </xf>
    <xf numFmtId="0" fontId="2" fillId="0" borderId="0" applyNumberFormat="0" applyFont="0" applyFill="0" applyBorder="0" applyAlignment="0" applyProtection="0"/>
    <xf numFmtId="9" fontId="2" fillId="144" borderId="120" applyFont="0">
      <alignment horizontal="right"/>
    </xf>
    <xf numFmtId="9" fontId="2" fillId="144" borderId="120" applyFont="0">
      <alignment horizontal="right"/>
    </xf>
    <xf numFmtId="9" fontId="2" fillId="144" borderId="120" applyFont="0">
      <alignment horizontal="right"/>
    </xf>
    <xf numFmtId="9"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144" borderId="120" applyFont="0">
      <alignment horizontal="right"/>
    </xf>
    <xf numFmtId="9" fontId="2" fillId="144" borderId="120" applyFont="0">
      <alignment horizontal="right"/>
    </xf>
    <xf numFmtId="9" fontId="2" fillId="144" borderId="120" applyFont="0">
      <alignment horizontal="right"/>
    </xf>
    <xf numFmtId="9"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31" fontId="2" fillId="144" borderId="120" applyFont="0">
      <alignment horizontal="right"/>
    </xf>
    <xf numFmtId="0" fontId="10" fillId="0" borderId="0"/>
    <xf numFmtId="331" fontId="2" fillId="144" borderId="120" applyFont="0">
      <alignment horizontal="right"/>
    </xf>
    <xf numFmtId="0" fontId="2" fillId="0" borderId="0" applyNumberFormat="0" applyFont="0" applyFill="0" applyBorder="0" applyAlignment="0" applyProtection="0"/>
    <xf numFmtId="331" fontId="2" fillId="144" borderId="120" applyFont="0">
      <alignment horizontal="right"/>
    </xf>
    <xf numFmtId="331" fontId="2" fillId="144" borderId="120" applyFont="0">
      <alignment horizontal="right"/>
    </xf>
    <xf numFmtId="331" fontId="2" fillId="144" borderId="120" applyFont="0">
      <alignment horizontal="right"/>
    </xf>
    <xf numFmtId="331"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31" fontId="2" fillId="144" borderId="120" applyFont="0">
      <alignment horizontal="right"/>
    </xf>
    <xf numFmtId="331" fontId="2" fillId="144" borderId="120" applyFont="0">
      <alignment horizontal="right"/>
    </xf>
    <xf numFmtId="331" fontId="2" fillId="144" borderId="120" applyFont="0">
      <alignment horizontal="right"/>
    </xf>
    <xf numFmtId="331"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144" borderId="120" applyFont="0">
      <alignment horizontal="right"/>
    </xf>
    <xf numFmtId="0" fontId="10" fillId="0" borderId="0"/>
    <xf numFmtId="10" fontId="2" fillId="144" borderId="120" applyFont="0">
      <alignment horizontal="right"/>
    </xf>
    <xf numFmtId="0" fontId="2" fillId="0" borderId="0" applyNumberFormat="0" applyFont="0" applyFill="0" applyBorder="0" applyAlignment="0" applyProtection="0"/>
    <xf numFmtId="10" fontId="2" fillId="144" borderId="120" applyFont="0">
      <alignment horizontal="right"/>
    </xf>
    <xf numFmtId="10" fontId="2" fillId="144" borderId="120" applyFont="0">
      <alignment horizontal="right"/>
    </xf>
    <xf numFmtId="10" fontId="2" fillId="144" borderId="120" applyFont="0">
      <alignment horizontal="right"/>
    </xf>
    <xf numFmtId="10"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144" borderId="120" applyFont="0">
      <alignment horizontal="right"/>
    </xf>
    <xf numFmtId="10" fontId="2" fillId="144" borderId="120" applyFont="0">
      <alignment horizontal="right"/>
    </xf>
    <xf numFmtId="10" fontId="2" fillId="144" borderId="120" applyFont="0">
      <alignment horizontal="right"/>
    </xf>
    <xf numFmtId="10" fontId="2" fillId="144"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144" borderId="120" applyFont="0">
      <alignment horizontal="center" wrapText="1"/>
    </xf>
    <xf numFmtId="0" fontId="10" fillId="0" borderId="0"/>
    <xf numFmtId="0" fontId="2" fillId="144" borderId="120" applyFont="0">
      <alignment horizontal="center" wrapText="1"/>
    </xf>
    <xf numFmtId="0" fontId="2" fillId="0" borderId="0" applyNumberFormat="0" applyFont="0" applyFill="0" applyBorder="0" applyAlignment="0" applyProtection="0"/>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49" fontId="2" fillId="144" borderId="120" applyFont="0"/>
    <xf numFmtId="0" fontId="10" fillId="0" borderId="0"/>
    <xf numFmtId="0" fontId="10" fillId="0" borderId="0"/>
    <xf numFmtId="3" fontId="209" fillId="0" borderId="131">
      <alignment vertical="center"/>
    </xf>
    <xf numFmtId="0" fontId="10" fillId="0" borderId="0"/>
    <xf numFmtId="0" fontId="10" fillId="0" borderId="0"/>
    <xf numFmtId="49" fontId="2" fillId="144" borderId="120" applyFont="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304" fontId="2" fillId="145" borderId="120" applyFont="0"/>
    <xf numFmtId="0" fontId="10" fillId="0" borderId="0"/>
    <xf numFmtId="304" fontId="2" fillId="145" borderId="120" applyFont="0"/>
    <xf numFmtId="0" fontId="2" fillId="0" borderId="0" applyNumberFormat="0" applyFont="0" applyFill="0" applyBorder="0" applyAlignment="0" applyProtection="0"/>
    <xf numFmtId="304" fontId="2" fillId="145" borderId="120" applyFont="0"/>
    <xf numFmtId="304" fontId="2" fillId="145" borderId="120" applyFont="0"/>
    <xf numFmtId="304" fontId="2" fillId="145" borderId="120" applyFont="0"/>
    <xf numFmtId="304" fontId="2" fillId="145" borderId="120" applyFont="0"/>
    <xf numFmtId="3" fontId="209" fillId="0" borderId="131">
      <alignment vertical="center"/>
    </xf>
    <xf numFmtId="0" fontId="2" fillId="0" borderId="0" applyNumberFormat="0" applyFont="0" applyFill="0" applyBorder="0" applyAlignment="0" applyProtection="0"/>
    <xf numFmtId="0" fontId="10" fillId="0" borderId="0"/>
    <xf numFmtId="304" fontId="2" fillId="145" borderId="120" applyFont="0"/>
    <xf numFmtId="304" fontId="2" fillId="145" borderId="120" applyFont="0"/>
    <xf numFmtId="304" fontId="2" fillId="145" borderId="120" applyFont="0"/>
    <xf numFmtId="304" fontId="2" fillId="145" borderId="120" applyFo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145" borderId="120" applyFont="0">
      <alignment horizontal="right"/>
    </xf>
    <xf numFmtId="0" fontId="10" fillId="0" borderId="0"/>
    <xf numFmtId="9" fontId="2" fillId="145" borderId="120" applyFont="0">
      <alignment horizontal="right"/>
    </xf>
    <xf numFmtId="0" fontId="2" fillId="0" borderId="0" applyNumberFormat="0" applyFont="0" applyFill="0" applyBorder="0" applyAlignment="0" applyProtection="0"/>
    <xf numFmtId="9" fontId="2" fillId="145" borderId="120" applyFont="0">
      <alignment horizontal="right"/>
    </xf>
    <xf numFmtId="9" fontId="2" fillId="145" borderId="120" applyFont="0">
      <alignment horizontal="right"/>
    </xf>
    <xf numFmtId="9" fontId="2" fillId="145" borderId="120" applyFont="0">
      <alignment horizontal="right"/>
    </xf>
    <xf numFmtId="9" fontId="2" fillId="145"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145" borderId="120" applyFont="0">
      <alignment horizontal="right"/>
    </xf>
    <xf numFmtId="9" fontId="2" fillId="145" borderId="120" applyFont="0">
      <alignment horizontal="right"/>
    </xf>
    <xf numFmtId="9" fontId="2" fillId="145" borderId="120" applyFont="0">
      <alignment horizontal="right"/>
    </xf>
    <xf numFmtId="9" fontId="2" fillId="145"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311" fontId="2" fillId="146" borderId="120">
      <alignment vertical="center"/>
    </xf>
    <xf numFmtId="311" fontId="2" fillId="146" borderId="120">
      <alignment vertical="center"/>
    </xf>
    <xf numFmtId="311" fontId="2" fillId="146" borderId="120">
      <alignment vertical="center"/>
    </xf>
    <xf numFmtId="311" fontId="2" fillId="146" borderId="120">
      <alignment vertical="center"/>
    </xf>
    <xf numFmtId="311" fontId="2" fillId="146" borderId="120">
      <alignment vertical="center"/>
    </xf>
    <xf numFmtId="304" fontId="2" fillId="93" borderId="120" applyFont="0">
      <alignment horizontal="right"/>
    </xf>
    <xf numFmtId="0" fontId="10" fillId="0" borderId="0"/>
    <xf numFmtId="304" fontId="2" fillId="93" borderId="120" applyFont="0">
      <alignment horizontal="right"/>
    </xf>
    <xf numFmtId="0" fontId="2" fillId="0" borderId="0" applyNumberFormat="0" applyFont="0" applyFill="0" applyBorder="0" applyAlignment="0" applyProtection="0"/>
    <xf numFmtId="304" fontId="2" fillId="93" borderId="120" applyFont="0">
      <alignment horizontal="right"/>
    </xf>
    <xf numFmtId="304" fontId="2" fillId="93" borderId="120" applyFont="0">
      <alignment horizontal="right"/>
    </xf>
    <xf numFmtId="304" fontId="2" fillId="93" borderId="120" applyFont="0">
      <alignment horizontal="right"/>
    </xf>
    <xf numFmtId="304"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04" fontId="2" fillId="93" borderId="120" applyFont="0">
      <alignment horizontal="right"/>
    </xf>
    <xf numFmtId="304" fontId="2" fillId="93" borderId="120" applyFont="0">
      <alignment horizontal="right"/>
    </xf>
    <xf numFmtId="304" fontId="2" fillId="93" borderId="120" applyFont="0">
      <alignment horizontal="right"/>
    </xf>
    <xf numFmtId="304"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 fontId="2" fillId="93" borderId="120" applyFont="0">
      <alignment horizontal="right"/>
    </xf>
    <xf numFmtId="0" fontId="10" fillId="0" borderId="0"/>
    <xf numFmtId="1" fontId="2" fillId="93" borderId="120" applyFont="0">
      <alignment horizontal="right"/>
    </xf>
    <xf numFmtId="0" fontId="2" fillId="0" borderId="0" applyNumberFormat="0" applyFont="0" applyFill="0" applyBorder="0" applyAlignment="0" applyProtection="0"/>
    <xf numFmtId="1" fontId="2" fillId="93" borderId="120" applyFont="0">
      <alignment horizontal="right"/>
    </xf>
    <xf numFmtId="1" fontId="2" fillId="93" borderId="120" applyFont="0">
      <alignment horizontal="right"/>
    </xf>
    <xf numFmtId="1" fontId="2" fillId="93" borderId="120" applyFont="0">
      <alignment horizontal="right"/>
    </xf>
    <xf numFmtId="1"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 fontId="2" fillId="93" borderId="120" applyFont="0">
      <alignment horizontal="right"/>
    </xf>
    <xf numFmtId="1" fontId="2" fillId="93" borderId="120" applyFont="0">
      <alignment horizontal="right"/>
    </xf>
    <xf numFmtId="1" fontId="2" fillId="93" borderId="120" applyFont="0">
      <alignment horizontal="right"/>
    </xf>
    <xf numFmtId="1"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04" fontId="2" fillId="93" borderId="120" applyFont="0"/>
    <xf numFmtId="0" fontId="10" fillId="0" borderId="0"/>
    <xf numFmtId="304" fontId="2" fillId="93" borderId="120" applyFont="0"/>
    <xf numFmtId="0" fontId="2" fillId="0" borderId="0" applyNumberFormat="0" applyFont="0" applyFill="0" applyBorder="0" applyAlignment="0" applyProtection="0"/>
    <xf numFmtId="304" fontId="2" fillId="93" borderId="120" applyFont="0"/>
    <xf numFmtId="304" fontId="2" fillId="93" borderId="120" applyFont="0"/>
    <xf numFmtId="304" fontId="2" fillId="93" borderId="120" applyFont="0"/>
    <xf numFmtId="304" fontId="2" fillId="93" borderId="120" applyFont="0"/>
    <xf numFmtId="3" fontId="209" fillId="0" borderId="131">
      <alignment vertical="center"/>
    </xf>
    <xf numFmtId="0" fontId="2" fillId="0" borderId="0" applyNumberFormat="0" applyFont="0" applyFill="0" applyBorder="0" applyAlignment="0" applyProtection="0"/>
    <xf numFmtId="0" fontId="10" fillId="0" borderId="0"/>
    <xf numFmtId="304" fontId="2" fillId="93" borderId="120" applyFont="0"/>
    <xf numFmtId="304" fontId="2" fillId="93" borderId="120" applyFont="0"/>
    <xf numFmtId="304" fontId="2" fillId="93" borderId="120" applyFont="0"/>
    <xf numFmtId="304" fontId="2" fillId="93" borderId="120" applyFo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260" fontId="2" fillId="93" borderId="120" applyFont="0"/>
    <xf numFmtId="0" fontId="10" fillId="0" borderId="0"/>
    <xf numFmtId="260" fontId="2" fillId="93" borderId="120" applyFont="0"/>
    <xf numFmtId="0" fontId="2" fillId="0" borderId="0" applyNumberFormat="0" applyFont="0" applyFill="0" applyBorder="0" applyAlignment="0" applyProtection="0"/>
    <xf numFmtId="260" fontId="2" fillId="93" borderId="120" applyFont="0"/>
    <xf numFmtId="260" fontId="2" fillId="93" borderId="120" applyFont="0"/>
    <xf numFmtId="260" fontId="2" fillId="93" borderId="120" applyFont="0"/>
    <xf numFmtId="260" fontId="2" fillId="93" borderId="120" applyFont="0"/>
    <xf numFmtId="3" fontId="209" fillId="0" borderId="131">
      <alignment vertical="center"/>
    </xf>
    <xf numFmtId="0" fontId="2" fillId="0" borderId="0" applyNumberFormat="0" applyFont="0" applyFill="0" applyBorder="0" applyAlignment="0" applyProtection="0"/>
    <xf numFmtId="0" fontId="10" fillId="0" borderId="0"/>
    <xf numFmtId="260" fontId="2" fillId="93" borderId="120" applyFont="0"/>
    <xf numFmtId="260" fontId="2" fillId="93" borderId="120" applyFont="0"/>
    <xf numFmtId="260" fontId="2" fillId="93" borderId="120" applyFont="0"/>
    <xf numFmtId="260" fontId="2" fillId="93" borderId="120" applyFo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93" borderId="120" applyFont="0">
      <alignment horizontal="right"/>
    </xf>
    <xf numFmtId="0" fontId="10" fillId="0" borderId="0"/>
    <xf numFmtId="10" fontId="2" fillId="93" borderId="120" applyFont="0">
      <alignment horizontal="right"/>
    </xf>
    <xf numFmtId="0" fontId="2" fillId="0" borderId="0" applyNumberFormat="0" applyFont="0" applyFill="0" applyBorder="0" applyAlignment="0" applyProtection="0"/>
    <xf numFmtId="10" fontId="2" fillId="93" borderId="120" applyFont="0">
      <alignment horizontal="right"/>
    </xf>
    <xf numFmtId="10" fontId="2" fillId="93" borderId="120" applyFont="0">
      <alignment horizontal="right"/>
    </xf>
    <xf numFmtId="10" fontId="2" fillId="93" borderId="120" applyFont="0">
      <alignment horizontal="right"/>
    </xf>
    <xf numFmtId="10"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93" borderId="120" applyFont="0">
      <alignment horizontal="right"/>
    </xf>
    <xf numFmtId="10" fontId="2" fillId="93" borderId="120" applyFont="0">
      <alignment horizontal="right"/>
    </xf>
    <xf numFmtId="10" fontId="2" fillId="93" borderId="120" applyFont="0">
      <alignment horizontal="right"/>
    </xf>
    <xf numFmtId="10"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9" fontId="2" fillId="93" borderId="120" applyFont="0">
      <alignment horizontal="right"/>
    </xf>
    <xf numFmtId="0" fontId="10" fillId="0" borderId="0"/>
    <xf numFmtId="9" fontId="2" fillId="93" borderId="120" applyFont="0">
      <alignment horizontal="right"/>
    </xf>
    <xf numFmtId="0" fontId="2" fillId="0" borderId="0" applyNumberFormat="0" applyFont="0" applyFill="0" applyBorder="0" applyAlignment="0" applyProtection="0"/>
    <xf numFmtId="9" fontId="2" fillId="93" borderId="120" applyFont="0">
      <alignment horizontal="right"/>
    </xf>
    <xf numFmtId="9" fontId="2" fillId="93" borderId="120" applyFont="0">
      <alignment horizontal="right"/>
    </xf>
    <xf numFmtId="9" fontId="2" fillId="93" borderId="120" applyFont="0">
      <alignment horizontal="right"/>
    </xf>
    <xf numFmtId="9"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9" fontId="2" fillId="93" borderId="120" applyFont="0">
      <alignment horizontal="right"/>
    </xf>
    <xf numFmtId="9" fontId="2" fillId="93" borderId="120" applyFont="0">
      <alignment horizontal="right"/>
    </xf>
    <xf numFmtId="9" fontId="2" fillId="93" borderId="120" applyFont="0">
      <alignment horizontal="right"/>
    </xf>
    <xf numFmtId="9"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31" fontId="2" fillId="93" borderId="120" applyFont="0">
      <alignment horizontal="right"/>
    </xf>
    <xf numFmtId="0" fontId="10" fillId="0" borderId="0"/>
    <xf numFmtId="331" fontId="2" fillId="93" borderId="120" applyFont="0">
      <alignment horizontal="right"/>
    </xf>
    <xf numFmtId="0" fontId="2" fillId="0" borderId="0" applyNumberFormat="0" applyFont="0" applyFill="0" applyBorder="0" applyAlignment="0" applyProtection="0"/>
    <xf numFmtId="331" fontId="2" fillId="93" borderId="120" applyFont="0">
      <alignment horizontal="right"/>
    </xf>
    <xf numFmtId="331" fontId="2" fillId="93" borderId="120" applyFont="0">
      <alignment horizontal="right"/>
    </xf>
    <xf numFmtId="331" fontId="2" fillId="93" borderId="120" applyFont="0">
      <alignment horizontal="right"/>
    </xf>
    <xf numFmtId="331"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31" fontId="2" fillId="93" borderId="120" applyFont="0">
      <alignment horizontal="right"/>
    </xf>
    <xf numFmtId="331" fontId="2" fillId="93" borderId="120" applyFont="0">
      <alignment horizontal="right"/>
    </xf>
    <xf numFmtId="331" fontId="2" fillId="93" borderId="120" applyFont="0">
      <alignment horizontal="right"/>
    </xf>
    <xf numFmtId="331" fontId="2" fillId="93" borderId="120"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10" fontId="2" fillId="93" borderId="123"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3" applyFont="0">
      <alignment horizontal="right"/>
    </xf>
    <xf numFmtId="0" fontId="2" fillId="0" borderId="0" applyNumberFormat="0" applyFont="0" applyFill="0" applyBorder="0" applyAlignment="0" applyProtection="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93" borderId="120" applyFont="0">
      <alignment horizontal="center" wrapText="1"/>
      <protection locked="0"/>
    </xf>
    <xf numFmtId="0" fontId="10" fillId="0" borderId="0"/>
    <xf numFmtId="0" fontId="2" fillId="93" borderId="120" applyFont="0">
      <alignment horizontal="center" wrapText="1"/>
      <protection locked="0"/>
    </xf>
    <xf numFmtId="0" fontId="2" fillId="0" borderId="0" applyNumberFormat="0" applyFont="0" applyFill="0" applyBorder="0" applyAlignment="0" applyProtection="0"/>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49" fontId="2" fillId="93" borderId="120" applyFont="0"/>
    <xf numFmtId="0" fontId="10" fillId="0" borderId="0"/>
    <xf numFmtId="0" fontId="10" fillId="0" borderId="0"/>
    <xf numFmtId="3" fontId="209" fillId="0" borderId="131">
      <alignment vertical="center"/>
    </xf>
    <xf numFmtId="0" fontId="10" fillId="0" borderId="0"/>
    <xf numFmtId="0" fontId="10" fillId="0" borderId="0"/>
    <xf numFmtId="49" fontId="2" fillId="93" borderId="120" applyFont="0"/>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 fontId="209" fillId="0" borderId="131">
      <alignment vertical="center"/>
    </xf>
    <xf numFmtId="0" fontId="316" fillId="0" borderId="172" applyNumberFormat="0" applyAlignment="0" applyProtection="0"/>
    <xf numFmtId="0" fontId="317" fillId="0" borderId="172"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Alignment="0" applyProtection="0"/>
    <xf numFmtId="0" fontId="318" fillId="0" borderId="0" applyNumberFormat="0" applyFill="0" applyBorder="0" applyProtection="0"/>
    <xf numFmtId="0" fontId="319" fillId="0" borderId="0" applyNumberFormat="0" applyFill="0" applyBorder="0" applyProtection="0">
      <alignment vertical="top"/>
    </xf>
    <xf numFmtId="0" fontId="320" fillId="0" borderId="122"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0" fillId="0" borderId="122" applyNumberFormat="0" applyProtection="0">
      <alignment horizontal="left" vertical="top"/>
    </xf>
    <xf numFmtId="0" fontId="320" fillId="0" borderId="122" applyNumberFormat="0" applyProtection="0">
      <alignment horizontal="left" vertical="top"/>
    </xf>
    <xf numFmtId="0" fontId="2" fillId="0" borderId="0" applyNumberFormat="0" applyFont="0" applyFill="0" applyBorder="0" applyAlignment="0" applyProtection="0"/>
    <xf numFmtId="0" fontId="320" fillId="0" borderId="122" applyNumberFormat="0" applyProtection="0">
      <alignment horizontal="right" vertical="top"/>
    </xf>
    <xf numFmtId="0" fontId="320" fillId="0" borderId="122" applyNumberFormat="0" applyProtection="0">
      <alignment horizontal="right" vertical="top"/>
    </xf>
    <xf numFmtId="0" fontId="320" fillId="0" borderId="122" applyNumberFormat="0" applyProtection="0">
      <alignment horizontal="right" vertical="top"/>
    </xf>
    <xf numFmtId="0" fontId="320" fillId="0" borderId="122" applyNumberFormat="0" applyProtection="0">
      <alignment horizontal="right" vertical="top"/>
    </xf>
    <xf numFmtId="0" fontId="320" fillId="0" borderId="122"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2" fillId="0" borderId="173" applyNumberFormat="0" applyFont="0" applyAlignment="0" applyProtection="0"/>
    <xf numFmtId="0" fontId="2" fillId="0" borderId="174" applyNumberFormat="0" applyFont="0" applyAlignment="0" applyProtection="0"/>
    <xf numFmtId="0" fontId="2" fillId="0" borderId="175" applyNumberFormat="0" applyFont="0" applyAlignment="0" applyProtection="0"/>
    <xf numFmtId="10" fontId="321" fillId="0" borderId="0" applyNumberFormat="0" applyFill="0" applyBorder="0" applyProtection="0">
      <alignment horizontal="right" vertical="top"/>
    </xf>
    <xf numFmtId="0" fontId="317" fillId="0" borderId="122" applyNumberFormat="0" applyFill="0" applyAlignment="0" applyProtection="0"/>
    <xf numFmtId="0" fontId="317" fillId="0" borderId="122" applyNumberFormat="0" applyFill="0" applyAlignment="0" applyProtection="0"/>
    <xf numFmtId="0" fontId="317" fillId="0" borderId="122" applyNumberFormat="0" applyFill="0" applyAlignment="0" applyProtection="0"/>
    <xf numFmtId="0" fontId="317" fillId="0" borderId="122" applyNumberFormat="0" applyFill="0" applyAlignment="0" applyProtection="0"/>
    <xf numFmtId="0" fontId="317" fillId="0" borderId="122" applyNumberFormat="0" applyFill="0" applyAlignment="0" applyProtection="0"/>
    <xf numFmtId="0" fontId="316" fillId="0" borderId="100" applyNumberFormat="0" applyFont="0" applyFill="0" applyAlignment="0" applyProtection="0">
      <alignment horizontal="left" vertical="top"/>
    </xf>
    <xf numFmtId="0" fontId="316" fillId="0" borderId="100" applyNumberFormat="0" applyFont="0" applyFill="0" applyAlignment="0" applyProtection="0">
      <alignment horizontal="left" vertical="top"/>
    </xf>
    <xf numFmtId="0" fontId="316" fillId="0" borderId="100" applyNumberFormat="0" applyFont="0" applyFill="0" applyAlignment="0" applyProtection="0">
      <alignment horizontal="left" vertical="top"/>
    </xf>
    <xf numFmtId="0" fontId="316" fillId="0" borderId="100" applyNumberFormat="0" applyFont="0" applyFill="0" applyAlignment="0" applyProtection="0">
      <alignment horizontal="left" vertical="top"/>
    </xf>
    <xf numFmtId="0" fontId="316" fillId="0" borderId="100" applyNumberFormat="0" applyFont="0" applyFill="0" applyAlignment="0" applyProtection="0">
      <alignment horizontal="left" vertical="top"/>
    </xf>
    <xf numFmtId="0" fontId="317" fillId="0" borderId="104" applyNumberFormat="0" applyFill="0" applyAlignment="0" applyProtection="0">
      <alignment vertical="top"/>
    </xf>
    <xf numFmtId="0" fontId="317" fillId="0" borderId="104" applyNumberFormat="0" applyFill="0" applyAlignment="0" applyProtection="0">
      <alignment vertical="top"/>
    </xf>
    <xf numFmtId="349"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103" fillId="0" borderId="0" applyFill="0" applyBorder="0" applyProtection="0">
      <alignment horizontal="center" vertical="center"/>
    </xf>
    <xf numFmtId="0" fontId="322" fillId="0" borderId="0" applyBorder="0" applyProtection="0">
      <alignment vertical="center"/>
    </xf>
    <xf numFmtId="277" fontId="322" fillId="0" borderId="104"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323"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3" fillId="111" borderId="104"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61" fillId="0" borderId="0" applyBorder="0" applyProtection="0">
      <alignment horizontal="left"/>
    </xf>
    <xf numFmtId="0" fontId="103"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4"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5" fillId="0" borderId="68"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 fillId="0" borderId="0">
      <alignment horizontal="centerContinuous"/>
    </xf>
    <xf numFmtId="0" fontId="10" fillId="0" borderId="0"/>
    <xf numFmtId="0" fontId="10" fillId="0" borderId="0"/>
    <xf numFmtId="3" fontId="209" fillId="0" borderId="131">
      <alignment vertical="center"/>
    </xf>
    <xf numFmtId="0" fontId="325"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5" fillId="131" borderId="176"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3" fontId="209" fillId="0" borderId="131">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1">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4"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326"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7" fillId="148" borderId="0" applyNumberFormat="0">
      <alignment horizontal="left"/>
    </xf>
    <xf numFmtId="0" fontId="327" fillId="148" borderId="0" applyNumberFormat="0">
      <alignment horizontal="left"/>
    </xf>
    <xf numFmtId="0" fontId="327"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8"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351" fontId="328" fillId="0" borderId="0">
      <protection locked="0"/>
    </xf>
    <xf numFmtId="351" fontId="328" fillId="0" borderId="0">
      <protection locked="0"/>
    </xf>
    <xf numFmtId="0" fontId="10" fillId="0" borderId="0"/>
    <xf numFmtId="0" fontId="76" fillId="0" borderId="0" applyNumberForma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38" fillId="0" borderId="40" applyNumberFormat="0" applyFill="0" applyAlignment="0" applyProtection="0"/>
    <xf numFmtId="0" fontId="10" fillId="0" borderId="0"/>
    <xf numFmtId="0" fontId="10" fillId="0" borderId="0"/>
    <xf numFmtId="0" fontId="10" fillId="0" borderId="0"/>
    <xf numFmtId="0" fontId="39" fillId="0" borderId="41" applyNumberFormat="0" applyFill="0" applyAlignment="0" applyProtection="0"/>
    <xf numFmtId="0" fontId="10" fillId="0" borderId="0"/>
    <xf numFmtId="0" fontId="10" fillId="0" borderId="0"/>
    <xf numFmtId="0" fontId="10" fillId="0" borderId="0"/>
    <xf numFmtId="0" fontId="40" fillId="0" borderId="42"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9" fillId="149" borderId="0">
      <alignment horizontal="centerContinuous"/>
    </xf>
    <xf numFmtId="0" fontId="330" fillId="63" borderId="0" applyNumberFormat="0" applyBorder="0" applyAlignment="0">
      <alignment horizontal="center"/>
    </xf>
    <xf numFmtId="0" fontId="331" fillId="0" borderId="99"/>
    <xf numFmtId="0" fontId="10" fillId="0" borderId="0"/>
    <xf numFmtId="0" fontId="331" fillId="0" borderId="99"/>
    <xf numFmtId="0" fontId="10" fillId="0" borderId="0"/>
    <xf numFmtId="0" fontId="331" fillId="0" borderId="99"/>
    <xf numFmtId="0" fontId="10" fillId="0" borderId="0"/>
    <xf numFmtId="0" fontId="331" fillId="0" borderId="99"/>
    <xf numFmtId="0" fontId="331" fillId="0" borderId="99"/>
    <xf numFmtId="246" fontId="253" fillId="0" borderId="0"/>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77" fillId="0" borderId="177" applyNumberFormat="0" applyFill="0" applyAlignment="0" applyProtection="0"/>
    <xf numFmtId="0" fontId="77" fillId="0" borderId="177" applyNumberFormat="0" applyFill="0" applyAlignment="0" applyProtection="0"/>
    <xf numFmtId="0" fontId="77" fillId="0" borderId="177" applyNumberFormat="0" applyFill="0" applyAlignment="0" applyProtection="0"/>
    <xf numFmtId="0" fontId="30" fillId="0" borderId="177" applyNumberFormat="0" applyFill="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3" fontId="209" fillId="0" borderId="131">
      <alignment vertical="center"/>
    </xf>
    <xf numFmtId="0" fontId="30"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77" fillId="0" borderId="177" applyNumberFormat="0" applyFill="0" applyAlignment="0" applyProtection="0"/>
    <xf numFmtId="0" fontId="77" fillId="0" borderId="177" applyNumberFormat="0" applyFill="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0" fontId="30" fillId="0" borderId="177" applyNumberFormat="0" applyFill="0" applyAlignment="0" applyProtection="0"/>
    <xf numFmtId="0" fontId="30" fillId="0" borderId="177" applyNumberFormat="0" applyFill="0" applyAlignment="0" applyProtection="0"/>
    <xf numFmtId="38" fontId="201" fillId="0" borderId="178">
      <alignment horizontal="right"/>
    </xf>
    <xf numFmtId="0" fontId="272" fillId="0" borderId="179"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2" fillId="0" borderId="179" applyProtection="0">
      <alignment horizontal="center"/>
    </xf>
    <xf numFmtId="0" fontId="272" fillId="0" borderId="179" applyProtection="0">
      <alignment horizontal="center"/>
    </xf>
    <xf numFmtId="0" fontId="272" fillId="0" borderId="179" applyProtection="0">
      <alignment horizontal="center"/>
    </xf>
    <xf numFmtId="0" fontId="272" fillId="0" borderId="179" applyProtection="0">
      <alignment horizontal="center"/>
    </xf>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04" fillId="69" borderId="0">
      <alignment horizontal="center"/>
    </xf>
    <xf numFmtId="0" fontId="104" fillId="69" borderId="0">
      <alignment horizontal="center"/>
    </xf>
    <xf numFmtId="3" fontId="209" fillId="0" borderId="131">
      <alignment vertical="center"/>
    </xf>
    <xf numFmtId="0" fontId="332" fillId="104" borderId="0" applyNumberFormat="0" applyBorder="0"/>
    <xf numFmtId="0" fontId="185" fillId="0" borderId="180" applyNumberFormat="0" applyFont="0" applyFill="0" applyAlignment="0"/>
    <xf numFmtId="0" fontId="333" fillId="0" borderId="124"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179" fillId="0" borderId="61" applyNumberFormat="0" applyBorder="0">
      <protection locked="0"/>
    </xf>
    <xf numFmtId="37" fontId="334" fillId="111" borderId="0"/>
    <xf numFmtId="37" fontId="160" fillId="150" borderId="120" applyNumberFormat="0" applyAlignment="0" applyProtection="0"/>
    <xf numFmtId="0" fontId="2" fillId="0" borderId="0" applyNumberFormat="0" applyFont="0" applyFill="0" applyBorder="0" applyAlignment="0" applyProtection="0"/>
    <xf numFmtId="37" fontId="160" fillId="150" borderId="120" applyNumberFormat="0" applyAlignment="0" applyProtection="0"/>
    <xf numFmtId="37" fontId="160" fillId="150" borderId="120" applyNumberFormat="0" applyAlignment="0" applyProtection="0"/>
    <xf numFmtId="37" fontId="160" fillId="150" borderId="120" applyNumberFormat="0" applyAlignment="0" applyProtection="0"/>
    <xf numFmtId="37" fontId="160" fillId="150" borderId="120" applyNumberFormat="0" applyAlignment="0" applyProtection="0"/>
    <xf numFmtId="3" fontId="209" fillId="0" borderId="131">
      <alignment vertical="center"/>
    </xf>
    <xf numFmtId="0" fontId="2" fillId="0" borderId="0" applyNumberFormat="0" applyFont="0" applyFill="0" applyBorder="0" applyAlignment="0" applyProtection="0"/>
    <xf numFmtId="0" fontId="148" fillId="0" borderId="0" applyNumberFormat="0" applyFill="0" applyBorder="0" applyAlignment="0" applyProtection="0"/>
    <xf numFmtId="0" fontId="10" fillId="0" borderId="0"/>
    <xf numFmtId="0" fontId="10" fillId="0" borderId="0"/>
    <xf numFmtId="221" fontId="3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6" fillId="0" borderId="104">
      <alignment horizontal="center"/>
    </xf>
    <xf numFmtId="43" fontId="2" fillId="0" borderId="0" applyNumberFormat="0" applyFont="0" applyBorder="0" applyAlignment="0">
      <protection locked="0"/>
    </xf>
    <xf numFmtId="2" fontId="334" fillId="111" borderId="0" applyNumberFormat="0" applyFill="0" applyBorder="0" applyAlignment="0" applyProtection="0"/>
    <xf numFmtId="352" fontId="337" fillId="111" borderId="0" applyNumberFormat="0" applyFill="0" applyBorder="0" applyAlignment="0" applyProtection="0"/>
    <xf numFmtId="37" fontId="338" fillId="110" borderId="0" applyNumberFormat="0" applyFill="0" applyBorder="0" applyAlignment="0"/>
    <xf numFmtId="0" fontId="150" fillId="111" borderId="0" applyNumberFormat="0" applyBorder="0" applyAlignment="0"/>
    <xf numFmtId="0" fontId="2" fillId="0" borderId="100"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0"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338" fontId="2" fillId="0" borderId="0"/>
    <xf numFmtId="2" fontId="233" fillId="69" borderId="12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0" fontId="10" fillId="0" borderId="0"/>
    <xf numFmtId="3" fontId="209" fillId="0" borderId="131">
      <alignment vertical="center"/>
    </xf>
    <xf numFmtId="0" fontId="10" fillId="0" borderId="0"/>
    <xf numFmtId="165" fontId="339" fillId="69" borderId="68">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9" fillId="0" borderId="131">
      <alignment vertical="center"/>
    </xf>
    <xf numFmtId="354" fontId="2" fillId="0" borderId="0" applyFont="0" applyFill="0" applyBorder="0" applyAlignment="0" applyProtection="0"/>
    <xf numFmtId="355" fontId="254" fillId="0" borderId="0">
      <protection locked="0"/>
    </xf>
    <xf numFmtId="0" fontId="10" fillId="0" borderId="0"/>
    <xf numFmtId="0" fontId="10" fillId="0" borderId="0"/>
    <xf numFmtId="0" fontId="10" fillId="0" borderId="0"/>
    <xf numFmtId="0" fontId="24" fillId="64" borderId="38" applyNumberFormat="0" applyAlignment="0" applyProtection="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0" fontId="10" fillId="0" borderId="0"/>
    <xf numFmtId="3" fontId="209" fillId="0" borderId="131">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0"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0" fillId="96" borderId="0">
      <alignment horizontal="right"/>
    </xf>
    <xf numFmtId="0" fontId="341" fillId="74" borderId="104"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6" fillId="0" borderId="0">
      <alignment horizontal="center"/>
    </xf>
    <xf numFmtId="0" fontId="10" fillId="0" borderId="0"/>
    <xf numFmtId="3" fontId="209" fillId="0" borderId="131">
      <alignment vertical="center"/>
    </xf>
    <xf numFmtId="0" fontId="309" fillId="0" borderId="0" applyProtection="0">
      <alignment horizontal="center"/>
    </xf>
    <xf numFmtId="0" fontId="10" fillId="0" borderId="0"/>
    <xf numFmtId="3" fontId="209" fillId="0" borderId="131">
      <alignment vertical="center"/>
    </xf>
    <xf numFmtId="0" fontId="2" fillId="0" borderId="0" applyNumberFormat="0" applyFont="0" applyFill="0" applyBorder="0" applyAlignment="0" applyProtection="0"/>
    <xf numFmtId="0" fontId="342" fillId="0" borderId="0" applyProtection="0">
      <alignment horizontal="center"/>
    </xf>
    <xf numFmtId="0" fontId="10" fillId="0" borderId="0"/>
    <xf numFmtId="3" fontId="209" fillId="0" borderId="131">
      <alignment vertical="center"/>
    </xf>
    <xf numFmtId="0" fontId="45" fillId="0" borderId="0" applyNumberFormat="0" applyFill="0" applyBorder="0" applyProtection="0">
      <alignment horizontal="left"/>
    </xf>
    <xf numFmtId="331" fontId="160" fillId="0" borderId="0" applyNumberFormat="0" applyFont="0" applyFill="0" applyBorder="0" applyProtection="0">
      <alignment vertical="top" wrapText="1"/>
    </xf>
    <xf numFmtId="0" fontId="206" fillId="0" borderId="0" applyNumberFormat="0" applyFill="0" applyBorder="0" applyProtection="0">
      <alignment horizontal="right"/>
    </xf>
    <xf numFmtId="0" fontId="179" fillId="0" borderId="0" applyNumberFormat="0" applyFill="0" applyBorder="0" applyProtection="0">
      <alignment horizontal="center"/>
    </xf>
    <xf numFmtId="15" fontId="179" fillId="0" borderId="0" applyFill="0" applyBorder="0" applyProtection="0">
      <alignment horizontal="center"/>
    </xf>
    <xf numFmtId="357" fontId="104" fillId="0" borderId="0"/>
    <xf numFmtId="357" fontId="104" fillId="0" borderId="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10" fillId="0" borderId="0"/>
    <xf numFmtId="3" fontId="209" fillId="0" borderId="131">
      <alignment vertical="center"/>
    </xf>
    <xf numFmtId="0" fontId="45" fillId="0" borderId="181" applyNumberFormat="0"/>
    <xf numFmtId="14" fontId="160" fillId="0" borderId="0" applyFont="0" applyFill="0" applyBorder="0" applyProtection="0"/>
    <xf numFmtId="16" fontId="160" fillId="0" borderId="0" applyFont="0" applyFill="0" applyBorder="0" applyProtection="0"/>
    <xf numFmtId="3" fontId="209" fillId="0" borderId="131">
      <alignment vertical="center"/>
    </xf>
    <xf numFmtId="358" fontId="343" fillId="0" borderId="104"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2" fillId="0" borderId="0" applyNumberFormat="0" applyFont="0" applyFill="0" applyBorder="0" applyAlignment="0" applyProtection="0"/>
    <xf numFmtId="0" fontId="10" fillId="0" borderId="0"/>
    <xf numFmtId="3" fontId="209" fillId="0" borderId="131">
      <alignment vertical="center"/>
    </xf>
    <xf numFmtId="0" fontId="10" fillId="0" borderId="0"/>
    <xf numFmtId="0" fontId="10" fillId="0" borderId="0"/>
    <xf numFmtId="0" fontId="10" fillId="0" borderId="0"/>
    <xf numFmtId="0" fontId="10" fillId="0" borderId="0"/>
    <xf numFmtId="3" fontId="209" fillId="0" borderId="131">
      <alignment vertical="center"/>
    </xf>
    <xf numFmtId="0" fontId="218"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4" fillId="0" borderId="0" applyNumberFormat="0" applyFont="0" applyBorder="0" applyAlignment="0"/>
    <xf numFmtId="0" fontId="345" fillId="0" borderId="0"/>
    <xf numFmtId="0" fontId="6" fillId="0" borderId="0" applyNumberFormat="0" applyFill="0" applyBorder="0" applyAlignment="0" applyProtection="0">
      <alignment vertical="top"/>
      <protection locked="0"/>
    </xf>
    <xf numFmtId="208" fontId="345" fillId="0" borderId="0" applyFont="0" applyFill="0" applyBorder="0" applyAlignment="0" applyProtection="0"/>
    <xf numFmtId="209" fontId="345" fillId="0" borderId="0" applyFont="0" applyFill="0" applyBorder="0" applyAlignment="0" applyProtection="0"/>
    <xf numFmtId="207" fontId="345" fillId="0" borderId="0" applyFont="0" applyFill="0" applyBorder="0" applyAlignment="0" applyProtection="0"/>
    <xf numFmtId="210" fontId="3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6" fillId="0" borderId="0" applyNumberFormat="0" applyFill="0" applyBorder="0" applyAlignment="0" applyProtection="0"/>
    <xf numFmtId="3" fontId="2" fillId="74" borderId="188" applyFont="0">
      <alignment horizontal="right" vertical="center"/>
      <protection locked="0"/>
    </xf>
    <xf numFmtId="0" fontId="45" fillId="69" borderId="184" applyFont="0" applyBorder="0">
      <alignment horizontal="center" wrapText="1"/>
    </xf>
    <xf numFmtId="0" fontId="147" fillId="69" borderId="187" applyNumberFormat="0" applyFill="0" applyBorder="0" applyAlignment="0" applyProtection="0">
      <alignment horizontal="left"/>
    </xf>
    <xf numFmtId="0" fontId="1" fillId="0" borderId="0"/>
    <xf numFmtId="0" fontId="174" fillId="0" borderId="192"/>
    <xf numFmtId="244" fontId="176" fillId="0" borderId="193"/>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3" fontId="181" fillId="88" borderId="188" applyNumberFormat="0" applyFont="0" applyAlignment="0"/>
    <xf numFmtId="3" fontId="181" fillId="88" borderId="188" applyNumberFormat="0" applyFont="0" applyAlignment="0"/>
    <xf numFmtId="3" fontId="181" fillId="88" borderId="188" applyNumberFormat="0" applyFont="0" applyAlignment="0"/>
    <xf numFmtId="3" fontId="181" fillId="88" borderId="188" applyNumberFormat="0" applyFont="0" applyAlignment="0"/>
    <xf numFmtId="3" fontId="181" fillId="88" borderId="188" applyNumberFormat="0" applyFont="0" applyAlignment="0"/>
    <xf numFmtId="247"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247" fontId="179" fillId="107" borderId="188" applyNumberFormat="0" applyFill="0" applyBorder="0" applyAlignment="0" applyProtection="0"/>
    <xf numFmtId="0"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0"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247" fontId="179" fillId="107" borderId="188" applyNumberFormat="0" applyFill="0" applyBorder="0" applyAlignment="0" applyProtection="0"/>
    <xf numFmtId="0" fontId="179" fillId="107" borderId="188" applyNumberFormat="0" applyFill="0" applyBorder="0" applyAlignment="0" applyProtection="0"/>
    <xf numFmtId="0" fontId="183" fillId="108" borderId="194" applyNumberFormat="0" applyAlignment="0" applyProtection="0"/>
    <xf numFmtId="0" fontId="183" fillId="108" borderId="194" applyNumberFormat="0" applyAlignment="0" applyProtection="0"/>
    <xf numFmtId="252" fontId="104" fillId="0" borderId="194" applyNumberFormat="0" applyFont="0" applyFill="0" applyAlignment="0">
      <alignment vertical="center"/>
    </xf>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252" fontId="104" fillId="0" borderId="194" applyNumberFormat="0" applyFont="0" applyFill="0" applyAlignment="0">
      <alignment vertical="center"/>
    </xf>
    <xf numFmtId="0" fontId="104" fillId="0" borderId="194" applyNumberFormat="0" applyFont="0" applyFill="0"/>
    <xf numFmtId="252" fontId="104" fillId="0" borderId="194" applyNumberFormat="0" applyFont="0" applyFill="0" applyAlignment="0">
      <alignment vertical="center"/>
    </xf>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104" fillId="0" borderId="194" applyNumberFormat="0" applyFont="0" applyFill="0"/>
    <xf numFmtId="0" fontId="201" fillId="0" borderId="183" applyNumberFormat="0" applyFont="0" applyFill="0" applyAlignment="0" applyProtection="0"/>
    <xf numFmtId="0" fontId="149" fillId="0" borderId="187" applyNumberFormat="0" applyFont="0" applyFill="0" applyAlignment="0" applyProtection="0"/>
    <xf numFmtId="0" fontId="149" fillId="0" borderId="187" applyNumberFormat="0" applyFont="0" applyFill="0" applyAlignment="0" applyProtection="0"/>
    <xf numFmtId="0" fontId="149" fillId="0" borderId="187" applyNumberFormat="0" applyFont="0" applyFill="0" applyAlignment="0" applyProtection="0"/>
    <xf numFmtId="0" fontId="149" fillId="0" borderId="192" applyNumberFormat="0" applyFont="0" applyFill="0" applyAlignment="0" applyProtection="0"/>
    <xf numFmtId="0" fontId="149" fillId="0" borderId="192"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0" fontId="149" fillId="0" borderId="186" applyNumberFormat="0" applyFont="0" applyFill="0" applyAlignment="0" applyProtection="0"/>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3" fontId="45" fillId="41" borderId="187">
      <protection hidden="1"/>
    </xf>
    <xf numFmtId="0" fontId="204" fillId="0" borderId="187" applyBorder="0"/>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vertical="center"/>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3" fontId="206" fillId="69" borderId="188" applyFont="0" applyFill="0" applyProtection="0">
      <alignment horizontal="right"/>
    </xf>
    <xf numFmtId="201" fontId="209"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0" fillId="0" borderId="195" applyNumberFormat="0" applyFill="0" applyBorder="0" applyAlignment="0" applyProtection="0">
      <alignment horizontal="center"/>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0" fillId="0" borderId="195" applyNumberFormat="0" applyFill="0" applyBorder="0" applyAlignment="0" applyProtection="0">
      <alignment horizontal="center"/>
      <protection locked="0"/>
    </xf>
    <xf numFmtId="0" fontId="220" fillId="0" borderId="195" applyNumberFormat="0" applyFill="0" applyBorder="0" applyAlignment="0" applyProtection="0">
      <alignment horizontal="center"/>
      <protection locked="0"/>
    </xf>
    <xf numFmtId="0" fontId="220" fillId="0" borderId="195" applyNumberFormat="0" applyFill="0" applyBorder="0" applyAlignment="0" applyProtection="0">
      <alignment horizontal="center"/>
      <protection locked="0"/>
    </xf>
    <xf numFmtId="0" fontId="220" fillId="0" borderId="195" applyNumberFormat="0" applyFill="0" applyBorder="0" applyAlignment="0" applyProtection="0">
      <alignment horizontal="center"/>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21" fillId="0" borderId="195"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2" fillId="0" borderId="0" applyFont="0" applyFill="0" applyBorder="0" applyAlignment="0" applyProtection="0">
      <alignment horizontal="righ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27" fillId="119" borderId="185" applyNumberFormat="0" applyBorder="0">
      <alignment horizontal="left"/>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0" fontId="232" fillId="120" borderId="188" applyNumberFormat="0" applyBorder="0" applyAlignment="0">
      <alignment horizontal="center"/>
      <protection locked="0"/>
    </xf>
    <xf numFmtId="0" fontId="232" fillId="120" borderId="188" applyNumberFormat="0" applyBorder="0" applyAlignment="0">
      <alignment horizontal="center"/>
      <protection locked="0"/>
    </xf>
    <xf numFmtId="3" fontId="233" fillId="121" borderId="195" applyNumberFormat="0" applyBorder="0" applyAlignment="0" applyProtection="0">
      <protection hidden="1"/>
    </xf>
    <xf numFmtId="281" fontId="2" fillId="0" borderId="0" applyFont="0" applyFill="0" applyBorder="0" applyAlignment="0" applyProtection="0"/>
    <xf numFmtId="0" fontId="2" fillId="71" borderId="186" applyNumberFormat="0" applyFont="0" applyAlignment="0" applyProtection="0"/>
    <xf numFmtId="0" fontId="2" fillId="71" borderId="186" applyNumberFormat="0" applyFont="0" applyAlignment="0" applyProtection="0"/>
    <xf numFmtId="0" fontId="2" fillId="71" borderId="186" applyNumberFormat="0" applyFont="0" applyAlignment="0" applyProtection="0"/>
    <xf numFmtId="0" fontId="2" fillId="71" borderId="186" applyNumberFormat="0" applyFont="0" applyAlignment="0" applyProtection="0"/>
    <xf numFmtId="0" fontId="2" fillId="71" borderId="186" applyNumberFormat="0" applyFont="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45" fillId="113" borderId="190" applyAlignment="0" applyProtection="0"/>
    <xf numFmtId="0" fontId="45" fillId="113" borderId="190" applyAlignment="0" applyProtection="0"/>
    <xf numFmtId="0" fontId="45" fillId="113" borderId="190" applyAlignment="0" applyProtection="0"/>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Protection="0">
      <alignment horizontal="center" vertical="center"/>
    </xf>
    <xf numFmtId="0" fontId="2" fillId="68" borderId="188" applyNumberFormat="0" applyFont="0" applyBorder="0" applyProtection="0">
      <alignment horizontal="center" vertical="center"/>
    </xf>
    <xf numFmtId="0" fontId="2" fillId="68" borderId="188" applyNumberFormat="0" applyFont="0" applyBorder="0" applyProtection="0">
      <alignment horizontal="center" vertical="center"/>
    </xf>
    <xf numFmtId="0" fontId="2" fillId="68" borderId="188" applyNumberFormat="0" applyFont="0" applyBorder="0" applyProtection="0">
      <alignment horizontal="center" vertic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125" borderId="185" applyNumberFormat="0" applyFont="0" applyBorder="0" applyAlignment="0"/>
    <xf numFmtId="0" fontId="2" fillId="125" borderId="185" applyNumberFormat="0" applyFont="0" applyBorder="0" applyAlignment="0"/>
    <xf numFmtId="0" fontId="2" fillId="125" borderId="185" applyNumberFormat="0" applyFont="0" applyBorder="0" applyAlignment="0"/>
    <xf numFmtId="0" fontId="2" fillId="125" borderId="185" applyNumberFormat="0" applyFont="0" applyBorder="0" applyAlignment="0"/>
    <xf numFmtId="0" fontId="2" fillId="125" borderId="185" applyNumberFormat="0" applyFont="0" applyBorder="0" applyAlignment="0"/>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37" fillId="0" borderId="190">
      <alignment horizontal="left" vertical="center"/>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0" borderId="0" applyNumberFormat="0" applyFont="0" applyFill="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0" fontId="271" fillId="0" borderId="193">
      <protection locked="0"/>
    </xf>
    <xf numFmtId="2" fontId="233" fillId="129" borderId="193" applyNumberFormat="0" applyBorder="0" applyAlignment="0" applyProtection="0">
      <alignment horizontal="center"/>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vertical="center"/>
      <protection locked="0"/>
    </xf>
    <xf numFmtId="3" fontId="2" fillId="71" borderId="188" applyFont="0">
      <alignment horizontal="right" vertical="center"/>
      <protection locked="0"/>
    </xf>
    <xf numFmtId="3" fontId="2" fillId="71" borderId="188" applyFont="0">
      <alignment horizontal="right" vertical="center"/>
      <protection locked="0"/>
    </xf>
    <xf numFmtId="3" fontId="2" fillId="71" borderId="188" applyFont="0">
      <alignment horizontal="right" vertical="center"/>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49" fontId="2" fillId="71" borderId="188" applyFont="0" applyAlignment="0">
      <protection locked="0"/>
    </xf>
    <xf numFmtId="49" fontId="2" fillId="71" borderId="188" applyFont="0" applyAlignment="0">
      <protection locked="0"/>
    </xf>
    <xf numFmtId="317" fontId="160" fillId="0" borderId="193" applyBorder="0"/>
    <xf numFmtId="253" fontId="228" fillId="96" borderId="193" applyBorder="0"/>
    <xf numFmtId="10" fontId="9" fillId="130" borderId="185" applyBorder="0">
      <alignment horizontal="center"/>
      <protection locked="0"/>
    </xf>
    <xf numFmtId="10" fontId="9" fillId="130" borderId="185" applyBorder="0">
      <alignment horizontal="center"/>
      <protection locked="0"/>
    </xf>
    <xf numFmtId="10" fontId="9" fillId="130" borderId="185" applyBorder="0">
      <alignment horizontal="center"/>
      <protection locked="0"/>
    </xf>
    <xf numFmtId="10" fontId="9" fillId="130" borderId="185" applyBorder="0">
      <alignment horizontal="center"/>
      <protection locked="0"/>
    </xf>
    <xf numFmtId="10" fontId="9" fillId="130" borderId="185" applyBorder="0">
      <alignment horizontal="center"/>
      <protection locked="0"/>
    </xf>
    <xf numFmtId="2" fontId="233" fillId="107" borderId="188" applyNumberFormat="0" applyBorder="0" applyAlignment="0">
      <protection locked="0"/>
    </xf>
    <xf numFmtId="3" fontId="209" fillId="0" borderId="131">
      <alignment vertical="center"/>
    </xf>
    <xf numFmtId="37" fontId="201" fillId="0" borderId="0" applyNumberFormat="0" applyFill="0" applyAlignment="0"/>
    <xf numFmtId="0" fontId="283" fillId="104" borderId="189">
      <alignment horizontal="center" vertical="top" wrapText="1"/>
    </xf>
    <xf numFmtId="0" fontId="283" fillId="104" borderId="189">
      <alignment horizontal="center" vertical="top" wrapText="1"/>
    </xf>
    <xf numFmtId="0" fontId="283" fillId="104" borderId="189">
      <alignment horizontal="center" vertical="top" wrapText="1"/>
    </xf>
    <xf numFmtId="0" fontId="283" fillId="104" borderId="189">
      <alignment horizontal="center" vertical="top" wrapText="1"/>
    </xf>
    <xf numFmtId="0" fontId="2" fillId="0" borderId="190"/>
    <xf numFmtId="0" fontId="2" fillId="0" borderId="190"/>
    <xf numFmtId="0" fontId="2" fillId="0" borderId="190"/>
    <xf numFmtId="0" fontId="2" fillId="0" borderId="190"/>
    <xf numFmtId="0" fontId="45" fillId="70" borderId="184"/>
    <xf numFmtId="0" fontId="45" fillId="70" borderId="184"/>
    <xf numFmtId="0" fontId="45" fillId="70" borderId="184"/>
    <xf numFmtId="0" fontId="45" fillId="70" borderId="184"/>
    <xf numFmtId="0" fontId="45" fillId="0" borderId="185"/>
    <xf numFmtId="0" fontId="45" fillId="0" borderId="185"/>
    <xf numFmtId="0" fontId="45" fillId="0" borderId="185"/>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0" fontId="283" fillId="132" borderId="189">
      <alignment horizontal="center" vertical="top"/>
    </xf>
    <xf numFmtId="0" fontId="283" fillId="132" borderId="189">
      <alignment horizontal="center" vertical="top"/>
    </xf>
    <xf numFmtId="0" fontId="45" fillId="0" borderId="184"/>
    <xf numFmtId="0" fontId="45" fillId="0" borderId="184"/>
    <xf numFmtId="0" fontId="45" fillId="0" borderId="184"/>
    <xf numFmtId="0" fontId="45" fillId="0" borderId="184"/>
    <xf numFmtId="0" fontId="2" fillId="0" borderId="189"/>
    <xf numFmtId="0" fontId="2" fillId="0" borderId="189"/>
    <xf numFmtId="0" fontId="2" fillId="0" borderId="189"/>
    <xf numFmtId="0" fontId="2" fillId="0" borderId="189"/>
    <xf numFmtId="0" fontId="2" fillId="0" borderId="189"/>
    <xf numFmtId="0" fontId="284" fillId="70" borderId="195"/>
    <xf numFmtId="0" fontId="284" fillId="70" borderId="195"/>
    <xf numFmtId="0" fontId="2" fillId="0" borderId="185">
      <alignment horizontal="center"/>
    </xf>
    <xf numFmtId="0" fontId="2" fillId="0" borderId="185">
      <alignment horizontal="center"/>
    </xf>
    <xf numFmtId="0" fontId="2" fillId="0" borderId="185">
      <alignment horizontal="center"/>
    </xf>
    <xf numFmtId="0" fontId="2" fillId="0" borderId="186">
      <alignment horizontal="center"/>
    </xf>
    <xf numFmtId="0" fontId="2" fillId="0" borderId="186">
      <alignment horizontal="center"/>
    </xf>
    <xf numFmtId="0" fontId="2" fillId="0" borderId="186">
      <alignment horizontal="center"/>
    </xf>
    <xf numFmtId="0" fontId="2" fillId="0" borderId="186">
      <alignment horizontal="center"/>
    </xf>
    <xf numFmtId="0" fontId="2" fillId="0" borderId="191">
      <alignment horizontal="center"/>
    </xf>
    <xf numFmtId="0" fontId="2" fillId="0" borderId="191">
      <alignment horizontal="center"/>
    </xf>
    <xf numFmtId="0" fontId="283" fillId="132" borderId="189">
      <alignment horizontal="center" vertical="top" wrapText="1"/>
    </xf>
    <xf numFmtId="0" fontId="283" fillId="132" borderId="189">
      <alignment horizontal="center" vertical="top" wrapText="1"/>
    </xf>
    <xf numFmtId="0" fontId="283" fillId="132" borderId="189">
      <alignment horizontal="center" vertical="top" wrapText="1"/>
    </xf>
    <xf numFmtId="0" fontId="283" fillId="132" borderId="189">
      <alignment horizontal="center" vertical="top" wrapText="1"/>
    </xf>
    <xf numFmtId="3" fontId="2" fillId="0" borderId="190"/>
    <xf numFmtId="3" fontId="2" fillId="0" borderId="190"/>
    <xf numFmtId="3" fontId="2" fillId="0" borderId="190"/>
    <xf numFmtId="3" fontId="2" fillId="0" borderId="190"/>
    <xf numFmtId="0" fontId="45" fillId="70" borderId="184">
      <alignment horizontal="center"/>
    </xf>
    <xf numFmtId="0" fontId="45" fillId="70" borderId="184">
      <alignment horizontal="center"/>
    </xf>
    <xf numFmtId="0" fontId="45" fillId="70" borderId="184">
      <alignment horizontal="center"/>
    </xf>
    <xf numFmtId="0" fontId="45" fillId="70" borderId="184">
      <alignment horizontal="center"/>
    </xf>
    <xf numFmtId="0" fontId="45" fillId="70" borderId="190">
      <alignment horizontal="center"/>
    </xf>
    <xf numFmtId="0" fontId="45" fillId="70" borderId="190">
      <alignment horizontal="center"/>
    </xf>
    <xf numFmtId="0" fontId="45" fillId="70" borderId="189">
      <alignment horizontal="center"/>
    </xf>
    <xf numFmtId="0" fontId="45" fillId="70" borderId="189">
      <alignment horizontal="center"/>
    </xf>
    <xf numFmtId="0" fontId="45" fillId="70" borderId="189">
      <alignment horizontal="center"/>
    </xf>
    <xf numFmtId="0" fontId="45" fillId="70" borderId="189">
      <alignment horizontal="center"/>
    </xf>
    <xf numFmtId="0" fontId="45" fillId="70" borderId="185">
      <alignment horizontal="left" vertical="top"/>
    </xf>
    <xf numFmtId="0" fontId="45" fillId="70" borderId="185">
      <alignment horizontal="left" vertical="top"/>
    </xf>
    <xf numFmtId="0" fontId="45" fillId="70" borderId="185">
      <alignment horizontal="left" vertical="top"/>
    </xf>
    <xf numFmtId="0" fontId="283" fillId="132" borderId="190">
      <alignment horizontal="center" vertical="center"/>
    </xf>
    <xf numFmtId="0" fontId="283" fillId="132" borderId="190">
      <alignment horizontal="center" vertical="center"/>
    </xf>
    <xf numFmtId="0" fontId="283" fillId="132" borderId="189">
      <alignment horizontal="center" vertical="center"/>
    </xf>
    <xf numFmtId="0" fontId="283" fillId="132" borderId="189">
      <alignment horizontal="center" vertical="center"/>
    </xf>
    <xf numFmtId="0" fontId="283" fillId="132" borderId="189">
      <alignment horizontal="center" vertical="center"/>
    </xf>
    <xf numFmtId="0" fontId="283" fillId="132" borderId="189">
      <alignment horizontal="center" vertical="center"/>
    </xf>
    <xf numFmtId="0" fontId="283" fillId="104" borderId="184">
      <alignment horizontal="center" vertical="center"/>
    </xf>
    <xf numFmtId="0" fontId="283" fillId="104" borderId="184">
      <alignment horizontal="center" vertical="center"/>
    </xf>
    <xf numFmtId="0" fontId="283" fillId="104" borderId="184">
      <alignment horizontal="center" vertical="center"/>
    </xf>
    <xf numFmtId="0" fontId="283" fillId="104" borderId="184">
      <alignment horizontal="center" vertical="center"/>
    </xf>
    <xf numFmtId="0" fontId="283" fillId="104" borderId="190">
      <alignment horizontal="center" vertical="center"/>
    </xf>
    <xf numFmtId="0" fontId="283" fillId="104" borderId="190">
      <alignment horizontal="center" vertical="center"/>
    </xf>
    <xf numFmtId="0" fontId="283" fillId="104" borderId="189">
      <alignment horizontal="center" vertical="center"/>
    </xf>
    <xf numFmtId="0" fontId="283" fillId="104" borderId="189">
      <alignment horizontal="center" vertical="center"/>
    </xf>
    <xf numFmtId="0" fontId="283" fillId="104" borderId="189">
      <alignment horizontal="center" vertical="center"/>
    </xf>
    <xf numFmtId="0" fontId="283" fillId="104" borderId="189">
      <alignment horizontal="center" vertical="center"/>
    </xf>
    <xf numFmtId="0" fontId="2" fillId="0" borderId="186"/>
    <xf numFmtId="0" fontId="2" fillId="0" borderId="186"/>
    <xf numFmtId="0" fontId="2" fillId="0" borderId="186"/>
    <xf numFmtId="0" fontId="2" fillId="0" borderId="186"/>
    <xf numFmtId="0" fontId="2" fillId="0" borderId="191"/>
    <xf numFmtId="0" fontId="2" fillId="0" borderId="191"/>
    <xf numFmtId="0" fontId="2" fillId="0" borderId="0" applyNumberFormat="0" applyFont="0" applyFill="0" applyBorder="0" applyAlignment="0" applyProtection="0"/>
    <xf numFmtId="0" fontId="286" fillId="0" borderId="193"/>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331" fontId="2" fillId="74" borderId="188" applyFont="0">
      <alignment horizontal="right" vertical="center"/>
      <protection locked="0"/>
    </xf>
    <xf numFmtId="331" fontId="2" fillId="74" borderId="188" applyFont="0">
      <alignment horizontal="right" vertical="center"/>
      <protection locked="0"/>
    </xf>
    <xf numFmtId="331" fontId="2" fillId="74" borderId="188" applyFont="0">
      <alignment horizontal="right" vertical="center"/>
      <protection locked="0"/>
    </xf>
    <xf numFmtId="331" fontId="2" fillId="74" borderId="188" applyFont="0">
      <alignment horizontal="right" vertical="center"/>
      <protection locked="0"/>
    </xf>
    <xf numFmtId="331" fontId="2" fillId="74" borderId="188" applyFont="0">
      <alignment horizontal="right" vertical="center"/>
      <protection locked="0"/>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173" fontId="233" fillId="134" borderId="193" applyNumberFormat="0" applyBorder="0" applyAlignment="0" applyProtection="0">
      <alignment horizontal="center"/>
      <protection hidden="1"/>
    </xf>
    <xf numFmtId="3" fontId="287" fillId="57" borderId="188" applyNumberFormat="0" applyBorder="0" applyAlignment="0" applyProtection="0">
      <protection hidden="1"/>
    </xf>
    <xf numFmtId="3" fontId="288" fillId="135" borderId="195" applyNumberFormat="0" applyBorder="0" applyAlignment="0" applyProtection="0">
      <protection hidden="1"/>
    </xf>
    <xf numFmtId="0" fontId="19" fillId="131" borderId="193" applyNumberFormat="0" applyFont="0" applyBorder="0" applyAlignment="0" applyProtection="0">
      <alignment horizontal="center"/>
    </xf>
    <xf numFmtId="0" fontId="19" fillId="131" borderId="193" applyNumberFormat="0" applyFont="0" applyBorder="0" applyAlignment="0" applyProtection="0">
      <alignment horizontal="center"/>
    </xf>
    <xf numFmtId="0" fontId="19" fillId="96" borderId="193" applyNumberFormat="0" applyFont="0" applyBorder="0" applyAlignment="0" applyProtection="0">
      <alignment horizontal="center"/>
    </xf>
    <xf numFmtId="0" fontId="19" fillId="96" borderId="193" applyNumberFormat="0" applyFont="0" applyBorder="0" applyAlignment="0" applyProtection="0">
      <alignment horizontal="center"/>
    </xf>
    <xf numFmtId="0" fontId="160" fillId="0" borderId="196" applyNumberFormat="0" applyAlignment="0" applyProtection="0"/>
    <xf numFmtId="0" fontId="10" fillId="0" borderId="0"/>
    <xf numFmtId="0" fontId="46" fillId="69" borderId="187">
      <alignment horizontal="center"/>
    </xf>
    <xf numFmtId="0" fontId="41" fillId="0" borderId="183">
      <alignment horizontal="center"/>
    </xf>
    <xf numFmtId="0" fontId="45" fillId="92" borderId="187" applyNumberFormat="0" applyBorder="0" applyAlignment="0"/>
    <xf numFmtId="3" fontId="2" fillId="95" borderId="188" applyFont="0">
      <alignment horizontal="right" vertical="center"/>
      <protection locked="0"/>
    </xf>
    <xf numFmtId="3" fontId="2" fillId="95" borderId="188" applyFont="0">
      <alignment horizontal="right" vertical="center"/>
      <protection locked="0"/>
    </xf>
    <xf numFmtId="3" fontId="2" fillId="95" borderId="188" applyFont="0">
      <alignment horizontal="right" vertical="center"/>
      <protection locked="0"/>
    </xf>
    <xf numFmtId="3" fontId="2" fillId="95" borderId="188" applyFont="0">
      <alignment horizontal="right" vertical="center"/>
      <protection locked="0"/>
    </xf>
    <xf numFmtId="3" fontId="2" fillId="95" borderId="188" applyFont="0">
      <alignment horizontal="right" vertical="center"/>
      <protection locked="0"/>
    </xf>
    <xf numFmtId="0" fontId="297" fillId="45" borderId="188"/>
    <xf numFmtId="0" fontId="2" fillId="0" borderId="197">
      <alignment vertical="center"/>
    </xf>
    <xf numFmtId="4" fontId="29" fillId="138" borderId="198" applyNumberFormat="0" applyProtection="0">
      <alignment horizontal="left" vertical="center" indent="1"/>
    </xf>
    <xf numFmtId="4" fontId="29" fillId="138" borderId="198" applyNumberFormat="0" applyProtection="0">
      <alignment horizontal="left" vertical="center" indent="1"/>
    </xf>
    <xf numFmtId="4" fontId="29" fillId="138" borderId="198" applyNumberFormat="0" applyProtection="0">
      <alignment horizontal="left" vertical="center" indent="1"/>
    </xf>
    <xf numFmtId="4" fontId="29" fillId="138" borderId="198" applyNumberFormat="0" applyProtection="0">
      <alignment horizontal="left" vertical="center" indent="1"/>
    </xf>
    <xf numFmtId="4" fontId="29" fillId="138" borderId="198" applyNumberFormat="0" applyProtection="0">
      <alignment horizontal="left" vertical="center" indent="1"/>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 fontId="2" fillId="69" borderId="188" applyFont="0">
      <alignment horizontal="right"/>
    </xf>
    <xf numFmtId="3" fontId="2" fillId="69" borderId="188" applyFont="0">
      <alignment horizontal="right"/>
    </xf>
    <xf numFmtId="3" fontId="2" fillId="69" borderId="188" applyFont="0">
      <alignment horizontal="right" vertical="center"/>
    </xf>
    <xf numFmtId="3" fontId="2" fillId="69" borderId="188" applyFont="0">
      <alignment horizontal="right" vertical="center"/>
    </xf>
    <xf numFmtId="3" fontId="2" fillId="69" borderId="188" applyFont="0">
      <alignment horizontal="right" vertical="center"/>
    </xf>
    <xf numFmtId="3" fontId="2" fillId="69" borderId="188" applyFont="0">
      <alignment horizontal="right" vertical="center"/>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 fontId="2" fillId="68" borderId="190" applyBorder="0"/>
    <xf numFmtId="3" fontId="2" fillId="68" borderId="190" applyBorder="0"/>
    <xf numFmtId="3" fontId="2" fillId="68" borderId="190" applyBorder="0"/>
    <xf numFmtId="3" fontId="2" fillId="68" borderId="190" applyBorder="0"/>
    <xf numFmtId="3" fontId="2" fillId="68" borderId="190" applyBorder="0"/>
    <xf numFmtId="2" fontId="313" fillId="0" borderId="193" applyNumberFormat="0" applyFill="0" applyBorder="0" applyAlignment="0" applyProtection="0">
      <alignment horizontal="center"/>
      <protection locked="0"/>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0" fontId="160" fillId="0" borderId="188" applyNumberFormat="0" applyFont="0" applyFill="0" applyBorder="0" applyAlignment="0">
      <protection hidden="1"/>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49" fontId="2" fillId="144" borderId="188" applyFont="0"/>
    <xf numFmtId="49" fontId="2" fillId="144"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311" fontId="2" fillId="146" borderId="188">
      <alignment vertical="center"/>
    </xf>
    <xf numFmtId="311" fontId="2" fillId="146" borderId="188">
      <alignment vertical="center"/>
    </xf>
    <xf numFmtId="311" fontId="2" fillId="146" borderId="188">
      <alignment vertical="center"/>
    </xf>
    <xf numFmtId="311" fontId="2" fillId="146" borderId="188">
      <alignment vertical="center"/>
    </xf>
    <xf numFmtId="311" fontId="2" fillId="146" borderId="188">
      <alignment vertical="center"/>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49" fontId="2" fillId="93" borderId="188" applyFont="0"/>
    <xf numFmtId="49" fontId="2" fillId="93" borderId="188" applyFont="0"/>
    <xf numFmtId="0" fontId="320" fillId="0" borderId="190" applyNumberFormat="0" applyProtection="0">
      <alignment horizontal="left" vertical="top"/>
    </xf>
    <xf numFmtId="0" fontId="320" fillId="0" borderId="190" applyNumberFormat="0" applyProtection="0">
      <alignment horizontal="left" vertical="top"/>
    </xf>
    <xf numFmtId="0" fontId="320" fillId="0" borderId="190" applyNumberFormat="0" applyProtection="0">
      <alignment horizontal="left" vertical="top"/>
    </xf>
    <xf numFmtId="0" fontId="320" fillId="0" borderId="190" applyNumberFormat="0" applyProtection="0">
      <alignment horizontal="right" vertical="top"/>
    </xf>
    <xf numFmtId="0" fontId="320" fillId="0" borderId="190" applyNumberFormat="0" applyProtection="0">
      <alignment horizontal="right" vertical="top"/>
    </xf>
    <xf numFmtId="0" fontId="320" fillId="0" borderId="190" applyNumberFormat="0" applyProtection="0">
      <alignment horizontal="right" vertical="top"/>
    </xf>
    <xf numFmtId="0" fontId="320" fillId="0" borderId="190" applyNumberFormat="0" applyProtection="0">
      <alignment horizontal="right" vertical="top"/>
    </xf>
    <xf numFmtId="0" fontId="320" fillId="0" borderId="190" applyNumberFormat="0" applyProtection="0">
      <alignment horizontal="right" vertical="top"/>
    </xf>
    <xf numFmtId="0" fontId="317" fillId="0" borderId="190" applyNumberFormat="0" applyFill="0" applyAlignment="0" applyProtection="0"/>
    <xf numFmtId="0" fontId="317" fillId="0" borderId="190" applyNumberFormat="0" applyFill="0" applyAlignment="0" applyProtection="0"/>
    <xf numFmtId="0" fontId="317" fillId="0" borderId="190" applyNumberFormat="0" applyFill="0" applyAlignment="0" applyProtection="0"/>
    <xf numFmtId="0" fontId="317" fillId="0" borderId="190" applyNumberFormat="0" applyFill="0" applyAlignment="0" applyProtection="0"/>
    <xf numFmtId="0" fontId="317" fillId="0" borderId="190" applyNumberFormat="0" applyFill="0" applyAlignment="0" applyProtection="0"/>
    <xf numFmtId="0" fontId="316" fillId="0" borderId="186" applyNumberFormat="0" applyFont="0" applyFill="0" applyAlignment="0" applyProtection="0">
      <alignment horizontal="left" vertical="top"/>
    </xf>
    <xf numFmtId="0" fontId="316" fillId="0" borderId="186" applyNumberFormat="0" applyFont="0" applyFill="0" applyAlignment="0" applyProtection="0">
      <alignment horizontal="left" vertical="top"/>
    </xf>
    <xf numFmtId="0" fontId="316" fillId="0" borderId="186" applyNumberFormat="0" applyFont="0" applyFill="0" applyAlignment="0" applyProtection="0">
      <alignment horizontal="left" vertical="top"/>
    </xf>
    <xf numFmtId="0" fontId="316" fillId="0" borderId="186" applyNumberFormat="0" applyFont="0" applyFill="0" applyAlignment="0" applyProtection="0">
      <alignment horizontal="left" vertical="top"/>
    </xf>
    <xf numFmtId="0" fontId="316" fillId="0" borderId="186" applyNumberFormat="0" applyFont="0" applyFill="0" applyAlignment="0" applyProtection="0">
      <alignment horizontal="left" vertical="top"/>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55" fillId="0" borderId="187" applyFill="0" applyBorder="0" applyProtection="0">
      <alignment horizontal="left" vertical="top"/>
    </xf>
    <xf numFmtId="0" fontId="185" fillId="131" borderId="199" applyNumberFormat="0" applyFont="0">
      <alignment horizontal="center" vertical="center"/>
    </xf>
    <xf numFmtId="350" fontId="45" fillId="68" borderId="195" applyNumberFormat="0" applyBorder="0" applyAlignment="0">
      <alignment horizontal="right"/>
    </xf>
    <xf numFmtId="0" fontId="331" fillId="0" borderId="185"/>
    <xf numFmtId="0" fontId="331" fillId="0" borderId="185"/>
    <xf numFmtId="0" fontId="331" fillId="0" borderId="185"/>
    <xf numFmtId="0" fontId="331" fillId="0" borderId="185"/>
    <xf numFmtId="0" fontId="331" fillId="0" borderId="185"/>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0" fontId="272" fillId="0" borderId="200" applyProtection="0">
      <alignment horizontal="center"/>
    </xf>
    <xf numFmtId="0" fontId="272" fillId="0" borderId="200" applyProtection="0">
      <alignment horizontal="center"/>
    </xf>
    <xf numFmtId="0" fontId="272" fillId="0" borderId="200" applyProtection="0">
      <alignment horizontal="center"/>
    </xf>
    <xf numFmtId="0" fontId="272" fillId="0" borderId="200" applyProtection="0">
      <alignment horizontal="center"/>
    </xf>
    <xf numFmtId="0" fontId="272" fillId="0" borderId="200" applyProtection="0">
      <alignment horizontal="center"/>
    </xf>
    <xf numFmtId="0" fontId="333" fillId="0" borderId="195" applyNumberFormat="0" applyFill="0" applyBorder="0" applyAlignment="0" applyProtection="0">
      <alignment horizontal="center"/>
      <protection locked="0"/>
    </xf>
    <xf numFmtId="37" fontId="160" fillId="150" borderId="188" applyNumberFormat="0" applyAlignment="0" applyProtection="0"/>
    <xf numFmtId="37" fontId="160" fillId="150" borderId="188" applyNumberFormat="0" applyAlignment="0" applyProtection="0"/>
    <xf numFmtId="37" fontId="160" fillId="150" borderId="188" applyNumberFormat="0" applyAlignment="0" applyProtection="0"/>
    <xf numFmtId="37" fontId="160" fillId="150" borderId="188" applyNumberFormat="0" applyAlignment="0" applyProtection="0"/>
    <xf numFmtId="37" fontId="160" fillId="150" borderId="188" applyNumberFormat="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2" fontId="233" fillId="69" borderId="188" applyBorder="0" applyAlignment="0"/>
    <xf numFmtId="165" fontId="339" fillId="69" borderId="187">
      <alignment horizontal="center"/>
    </xf>
    <xf numFmtId="0" fontId="346" fillId="0" borderId="0" applyNumberFormat="0" applyFill="0" applyBorder="0" applyAlignment="0" applyProtection="0"/>
    <xf numFmtId="0" fontId="1" fillId="0" borderId="0"/>
    <xf numFmtId="0" fontId="1" fillId="0" borderId="0"/>
  </cellStyleXfs>
  <cellXfs count="863">
    <xf numFmtId="0" fontId="0" fillId="0" borderId="0" xfId="0"/>
    <xf numFmtId="0" fontId="2" fillId="3" borderId="3" xfId="11" applyFont="1" applyFill="1" applyBorder="1" applyAlignment="1">
      <alignment horizontal="left" vertical="center" wrapText="1"/>
    </xf>
    <xf numFmtId="0" fontId="2" fillId="0" borderId="0" xfId="11" applyFont="1" applyFill="1" applyBorder="1" applyProtection="1"/>
    <xf numFmtId="0" fontId="2" fillId="0" borderId="0" xfId="0" applyFont="1"/>
    <xf numFmtId="0" fontId="84" fillId="0" borderId="0" xfId="0" applyFont="1"/>
    <xf numFmtId="0" fontId="85" fillId="0" borderId="0" xfId="0" applyFont="1"/>
    <xf numFmtId="0" fontId="2" fillId="0" borderId="0" xfId="0" applyFont="1" applyBorder="1"/>
    <xf numFmtId="0" fontId="84" fillId="0" borderId="0" xfId="0" applyFont="1" applyBorder="1"/>
    <xf numFmtId="0" fontId="85" fillId="0" borderId="0" xfId="0" applyFont="1" applyBorder="1"/>
    <xf numFmtId="0" fontId="2" fillId="0" borderId="1" xfId="0" applyFont="1" applyBorder="1"/>
    <xf numFmtId="0" fontId="86" fillId="0" borderId="1" xfId="0" applyFont="1" applyBorder="1" applyAlignment="1">
      <alignment horizontal="center" vertical="center"/>
    </xf>
    <xf numFmtId="0" fontId="2" fillId="0" borderId="17" xfId="0" applyFont="1" applyBorder="1" applyAlignment="1">
      <alignment horizontal="right" vertical="center" wrapText="1"/>
    </xf>
    <xf numFmtId="0" fontId="2" fillId="0" borderId="15" xfId="0" applyFont="1" applyBorder="1" applyAlignment="1">
      <alignment vertical="center" wrapText="1"/>
    </xf>
    <xf numFmtId="0" fontId="2" fillId="0" borderId="17" xfId="0" applyFont="1" applyFill="1" applyBorder="1" applyAlignment="1">
      <alignment horizontal="center" vertical="center" wrapText="1"/>
    </xf>
    <xf numFmtId="0" fontId="2" fillId="0" borderId="3" xfId="0" applyFont="1" applyBorder="1" applyAlignment="1">
      <alignment vertical="center" wrapText="1"/>
    </xf>
    <xf numFmtId="0" fontId="85" fillId="0" borderId="0" xfId="0" applyFont="1" applyFill="1"/>
    <xf numFmtId="0" fontId="2" fillId="0" borderId="0" xfId="0" applyFont="1" applyAlignment="1">
      <alignment horizontal="right"/>
    </xf>
    <xf numFmtId="0" fontId="88" fillId="0" borderId="0" xfId="0" applyFont="1"/>
    <xf numFmtId="0" fontId="46" fillId="0" borderId="0" xfId="0" applyFont="1" applyFill="1" applyBorder="1" applyAlignment="1" applyProtection="1">
      <alignment horizontal="right"/>
      <protection locked="0"/>
    </xf>
    <xf numFmtId="0" fontId="2" fillId="0" borderId="3" xfId="0" applyFont="1" applyFill="1" applyBorder="1" applyAlignment="1">
      <alignment horizontal="center" vertical="center" wrapText="1"/>
    </xf>
    <xf numFmtId="0" fontId="88" fillId="0" borderId="0" xfId="0" applyFont="1" applyBorder="1"/>
    <xf numFmtId="0" fontId="46" fillId="0" borderId="0" xfId="0" applyFont="1" applyFill="1" applyAlignment="1">
      <alignment horizontal="center"/>
    </xf>
    <xf numFmtId="0" fontId="84" fillId="0" borderId="17" xfId="0" applyFont="1" applyBorder="1" applyAlignment="1">
      <alignment horizontal="center" vertical="center" wrapText="1"/>
    </xf>
    <xf numFmtId="0" fontId="84" fillId="0" borderId="3" xfId="0" applyFont="1" applyFill="1" applyBorder="1" applyAlignment="1">
      <alignment vertical="center" wrapText="1"/>
    </xf>
    <xf numFmtId="0" fontId="84" fillId="0" borderId="20" xfId="0" applyFont="1" applyBorder="1" applyAlignment="1">
      <alignment horizontal="center" vertical="center" wrapText="1"/>
    </xf>
    <xf numFmtId="0" fontId="86" fillId="0" borderId="21" xfId="0" applyFont="1" applyBorder="1" applyAlignment="1">
      <alignment vertical="center" wrapText="1"/>
    </xf>
    <xf numFmtId="0" fontId="84" fillId="0" borderId="0" xfId="0" applyFont="1" applyBorder="1" applyAlignment="1">
      <alignment horizontal="center" vertical="center" wrapText="1"/>
    </xf>
    <xf numFmtId="0" fontId="84" fillId="0" borderId="0" xfId="0" applyFont="1" applyBorder="1" applyAlignment="1">
      <alignment vertical="center" wrapText="1"/>
    </xf>
    <xf numFmtId="0" fontId="84" fillId="0" borderId="0" xfId="0" applyFont="1" applyAlignment="1">
      <alignment wrapText="1"/>
    </xf>
    <xf numFmtId="0" fontId="84" fillId="0" borderId="0" xfId="0" applyFont="1" applyFill="1" applyBorder="1" applyAlignment="1">
      <alignment wrapText="1"/>
    </xf>
    <xf numFmtId="0" fontId="2" fillId="0" borderId="0" xfId="0" applyFont="1" applyBorder="1" applyAlignment="1">
      <alignment horizontal="left" wrapText="1"/>
    </xf>
    <xf numFmtId="0" fontId="45" fillId="0" borderId="0" xfId="0" applyFont="1" applyFill="1" applyBorder="1" applyAlignment="1">
      <alignment horizontal="center" vertical="center" wrapText="1"/>
    </xf>
    <xf numFmtId="0" fontId="2" fillId="0" borderId="0" xfId="0" applyFont="1" applyBorder="1" applyAlignment="1">
      <alignment horizontal="right" wrapText="1"/>
    </xf>
    <xf numFmtId="0" fontId="2" fillId="0" borderId="14" xfId="0" applyFont="1" applyBorder="1"/>
    <xf numFmtId="0" fontId="2" fillId="0" borderId="17" xfId="0" applyFont="1" applyBorder="1" applyAlignment="1">
      <alignment vertical="center"/>
    </xf>
    <xf numFmtId="0" fontId="2" fillId="0" borderId="8" xfId="0" applyFont="1" applyBorder="1" applyAlignment="1">
      <alignment wrapText="1"/>
    </xf>
    <xf numFmtId="0" fontId="84" fillId="0" borderId="19" xfId="0" applyFont="1" applyBorder="1" applyAlignment="1"/>
    <xf numFmtId="0" fontId="85" fillId="0" borderId="0" xfId="0" applyFont="1" applyAlignment="1">
      <alignment wrapText="1"/>
    </xf>
    <xf numFmtId="0" fontId="2" fillId="0" borderId="19" xfId="0" applyFont="1" applyBorder="1" applyAlignment="1"/>
    <xf numFmtId="0" fontId="2" fillId="0" borderId="19" xfId="0" applyFont="1" applyBorder="1" applyAlignment="1">
      <alignment wrapText="1"/>
    </xf>
    <xf numFmtId="0" fontId="2" fillId="0" borderId="20" xfId="0" applyFont="1" applyBorder="1"/>
    <xf numFmtId="0" fontId="2" fillId="0" borderId="23" xfId="0" applyFont="1" applyBorder="1" applyAlignment="1">
      <alignment wrapText="1"/>
    </xf>
    <xf numFmtId="0" fontId="84" fillId="0" borderId="36" xfId="0" applyFont="1" applyBorder="1" applyAlignment="1"/>
    <xf numFmtId="0" fontId="2" fillId="0" borderId="0" xfId="11" applyFont="1" applyFill="1" applyBorder="1" applyAlignment="1" applyProtection="1"/>
    <xf numFmtId="0" fontId="46" fillId="0" borderId="0" xfId="11" applyFont="1" applyFill="1" applyBorder="1" applyAlignment="1" applyProtection="1">
      <alignment horizontal="right"/>
    </xf>
    <xf numFmtId="0" fontId="45" fillId="0" borderId="15" xfId="11" applyFont="1" applyFill="1" applyBorder="1" applyAlignment="1" applyProtection="1">
      <alignment horizontal="center" vertical="center"/>
    </xf>
    <xf numFmtId="0" fontId="45" fillId="0" borderId="16" xfId="11" applyFont="1" applyFill="1" applyBorder="1" applyAlignment="1" applyProtection="1">
      <alignment horizontal="center" vertical="center"/>
    </xf>
    <xf numFmtId="0" fontId="2" fillId="0" borderId="0" xfId="11" applyFont="1" applyFill="1" applyBorder="1" applyAlignment="1" applyProtection="1">
      <alignment vertical="center"/>
    </xf>
    <xf numFmtId="0" fontId="85" fillId="0" borderId="3" xfId="0" applyFont="1" applyBorder="1"/>
    <xf numFmtId="0" fontId="84" fillId="0" borderId="0" xfId="0" applyFont="1" applyAlignment="1">
      <alignment vertical="center"/>
    </xf>
    <xf numFmtId="0" fontId="84" fillId="0" borderId="17" xfId="0" applyFont="1" applyBorder="1" applyAlignment="1">
      <alignment horizontal="center" vertical="center"/>
    </xf>
    <xf numFmtId="0" fontId="85" fillId="0" borderId="0" xfId="0" applyFont="1" applyAlignment="1"/>
    <xf numFmtId="0" fontId="84" fillId="0" borderId="11" xfId="0" applyFont="1" applyBorder="1" applyAlignment="1">
      <alignment wrapText="1"/>
    </xf>
    <xf numFmtId="0" fontId="84" fillId="0" borderId="0" xfId="0" applyFont="1" applyAlignment="1">
      <alignment horizontal="center" vertical="center"/>
    </xf>
    <xf numFmtId="0" fontId="84" fillId="0" borderId="0" xfId="0" applyFont="1" applyFill="1"/>
    <xf numFmtId="0" fontId="2" fillId="0" borderId="14" xfId="9" applyFont="1" applyFill="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64" fontId="2" fillId="3" borderId="16" xfId="2" applyNumberFormat="1" applyFont="1" applyFill="1" applyBorder="1" applyAlignment="1" applyProtection="1">
      <alignment horizontal="center" vertical="center"/>
      <protection locked="0"/>
    </xf>
    <xf numFmtId="0" fontId="2" fillId="0" borderId="17" xfId="9" applyFont="1" applyFill="1" applyBorder="1" applyAlignment="1" applyProtection="1">
      <alignment horizontal="center" vertical="center"/>
      <protection locked="0"/>
    </xf>
    <xf numFmtId="0" fontId="86" fillId="35" borderId="3" xfId="0" applyFont="1" applyFill="1" applyBorder="1" applyAlignment="1">
      <alignment horizontal="left" vertical="top" wrapText="1"/>
    </xf>
    <xf numFmtId="191" fontId="2" fillId="35" borderId="18"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1" fontId="2" fillId="3" borderId="18"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1" fontId="2" fillId="35" borderId="18"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1" fontId="2" fillId="3" borderId="18"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Border="1" applyAlignment="1" applyProtection="1">
      <alignment wrapText="1"/>
      <protection locked="0"/>
    </xf>
    <xf numFmtId="0" fontId="2" fillId="0" borderId="3" xfId="13" applyFont="1" applyFill="1" applyBorder="1" applyAlignment="1" applyProtection="1">
      <alignment horizontal="left" vertical="center" wrapText="1"/>
      <protection locked="0"/>
    </xf>
    <xf numFmtId="1" fontId="45" fillId="35" borderId="3" xfId="2" applyNumberFormat="1" applyFont="1" applyFill="1" applyBorder="1" applyAlignment="1" applyProtection="1">
      <alignment horizontal="left" vertical="top" wrapText="1"/>
    </xf>
    <xf numFmtId="0" fontId="2" fillId="0" borderId="17" xfId="9" applyFont="1" applyFill="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1" fontId="2" fillId="35" borderId="18"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1" xfId="13" applyFont="1" applyFill="1" applyBorder="1" applyAlignment="1" applyProtection="1">
      <alignment vertical="center" wrapText="1"/>
      <protection locked="0"/>
    </xf>
    <xf numFmtId="191" fontId="2" fillId="35" borderId="22" xfId="2" applyNumberFormat="1" applyFont="1" applyFill="1" applyBorder="1" applyAlignment="1" applyProtection="1">
      <alignment vertical="top" wrapText="1"/>
    </xf>
    <xf numFmtId="0" fontId="45" fillId="0" borderId="0" xfId="11" applyFont="1" applyFill="1" applyBorder="1" applyAlignment="1" applyProtection="1"/>
    <xf numFmtId="0" fontId="84" fillId="0" borderId="4" xfId="0" applyFont="1" applyFill="1" applyBorder="1" applyAlignment="1">
      <alignment horizontal="center" vertical="center" wrapText="1"/>
    </xf>
    <xf numFmtId="0" fontId="84" fillId="0" borderId="57" xfId="0" applyFont="1" applyFill="1" applyBorder="1" applyAlignment="1">
      <alignment horizontal="center" vertical="center" wrapText="1"/>
    </xf>
    <xf numFmtId="0" fontId="84" fillId="0" borderId="6" xfId="0" applyFont="1" applyFill="1" applyBorder="1" applyAlignment="1">
      <alignment horizontal="center" vertical="center" wrapText="1"/>
    </xf>
    <xf numFmtId="167" fontId="84" fillId="0" borderId="58" xfId="0" applyNumberFormat="1" applyFont="1" applyBorder="1" applyAlignment="1">
      <alignment horizontal="center"/>
    </xf>
    <xf numFmtId="167" fontId="85" fillId="0" borderId="0" xfId="0" applyNumberFormat="1" applyFont="1" applyBorder="1" applyAlignment="1">
      <alignment horizontal="center"/>
    </xf>
    <xf numFmtId="167" fontId="84" fillId="0" borderId="56" xfId="0" applyNumberFormat="1" applyFont="1" applyBorder="1" applyAlignment="1">
      <alignment horizontal="center"/>
    </xf>
    <xf numFmtId="167" fontId="91" fillId="0" borderId="0" xfId="0" applyNumberFormat="1" applyFont="1" applyBorder="1" applyAlignment="1">
      <alignment horizontal="center"/>
    </xf>
    <xf numFmtId="167" fontId="84" fillId="0" borderId="59" xfId="0" applyNumberFormat="1" applyFont="1" applyBorder="1" applyAlignment="1">
      <alignment horizontal="center"/>
    </xf>
    <xf numFmtId="167" fontId="89" fillId="0" borderId="0" xfId="0" applyNumberFormat="1" applyFont="1" applyFill="1" applyBorder="1" applyAlignment="1">
      <alignment horizontal="center"/>
    </xf>
    <xf numFmtId="167" fontId="84" fillId="0" borderId="60" xfId="0" applyNumberFormat="1" applyFont="1" applyBorder="1" applyAlignment="1">
      <alignment horizontal="center"/>
    </xf>
    <xf numFmtId="0" fontId="84" fillId="0" borderId="17" xfId="0" applyFont="1" applyBorder="1" applyAlignment="1">
      <alignment vertical="center"/>
    </xf>
    <xf numFmtId="191" fontId="84" fillId="0" borderId="3" xfId="0" applyNumberFormat="1" applyFont="1" applyBorder="1" applyAlignment="1"/>
    <xf numFmtId="0" fontId="88" fillId="0" borderId="0" xfId="0" applyFont="1" applyAlignment="1"/>
    <xf numFmtId="0" fontId="2" fillId="3" borderId="20" xfId="9" applyFont="1" applyFill="1" applyBorder="1" applyAlignment="1" applyProtection="1">
      <alignment horizontal="left" vertical="center"/>
      <protection locked="0"/>
    </xf>
    <xf numFmtId="0" fontId="45" fillId="3" borderId="21" xfId="16" applyFont="1" applyFill="1" applyBorder="1" applyAlignment="1" applyProtection="1">
      <protection locked="0"/>
    </xf>
    <xf numFmtId="191" fontId="84" fillId="35" borderId="21" xfId="0" applyNumberFormat="1" applyFont="1" applyFill="1" applyBorder="1"/>
    <xf numFmtId="0" fontId="86" fillId="0" borderId="0" xfId="0" applyFont="1" applyAlignment="1">
      <alignment horizontal="center"/>
    </xf>
    <xf numFmtId="0" fontId="84" fillId="0" borderId="14" xfId="0" applyFont="1" applyBorder="1"/>
    <xf numFmtId="0" fontId="84" fillId="0" borderId="16" xfId="0" applyFont="1" applyBorder="1"/>
    <xf numFmtId="0" fontId="84" fillId="0" borderId="18" xfId="0" applyFont="1" applyBorder="1" applyAlignment="1">
      <alignment horizontal="center" vertical="center"/>
    </xf>
    <xf numFmtId="164" fontId="2" fillId="3" borderId="17"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8" xfId="1" applyNumberFormat="1" applyFont="1" applyFill="1" applyBorder="1" applyAlignment="1" applyProtection="1">
      <alignment horizontal="center" vertical="center" wrapText="1"/>
      <protection locked="0"/>
    </xf>
    <xf numFmtId="0" fontId="2" fillId="3" borderId="17" xfId="5" applyFont="1" applyFill="1" applyBorder="1" applyAlignment="1" applyProtection="1">
      <alignment horizontal="right" vertical="center"/>
      <protection locked="0"/>
    </xf>
    <xf numFmtId="191" fontId="84" fillId="35" borderId="50" xfId="0" applyNumberFormat="1" applyFont="1" applyFill="1" applyBorder="1" applyAlignment="1"/>
    <xf numFmtId="0" fontId="45" fillId="3" borderId="22" xfId="16" applyFont="1" applyFill="1" applyBorder="1" applyAlignment="1" applyProtection="1">
      <protection locked="0"/>
    </xf>
    <xf numFmtId="191" fontId="84" fillId="35" borderId="20" xfId="0" applyNumberFormat="1" applyFont="1" applyFill="1" applyBorder="1"/>
    <xf numFmtId="191" fontId="84" fillId="35" borderId="22" xfId="0" applyNumberFormat="1" applyFont="1" applyFill="1" applyBorder="1"/>
    <xf numFmtId="191" fontId="84" fillId="35" borderId="51" xfId="0" applyNumberFormat="1" applyFont="1" applyFill="1" applyBorder="1"/>
    <xf numFmtId="0" fontId="84" fillId="0" borderId="0" xfId="0" applyFont="1" applyBorder="1" applyAlignment="1">
      <alignment vertical="center"/>
    </xf>
    <xf numFmtId="0" fontId="84" fillId="0" borderId="15" xfId="0" applyFont="1" applyBorder="1"/>
    <xf numFmtId="0" fontId="88" fillId="0" borderId="0" xfId="0" applyFont="1" applyAlignment="1">
      <alignment wrapText="1"/>
    </xf>
    <xf numFmtId="0" fontId="84" fillId="0" borderId="17" xfId="0" applyFont="1" applyBorder="1"/>
    <xf numFmtId="0" fontId="84" fillId="0" borderId="3" xfId="0" applyFont="1" applyBorder="1"/>
    <xf numFmtId="0" fontId="84" fillId="0" borderId="61" xfId="0" applyFont="1" applyBorder="1" applyAlignment="1">
      <alignment wrapText="1"/>
    </xf>
    <xf numFmtId="0" fontId="84" fillId="0" borderId="20" xfId="0" applyFont="1" applyBorder="1"/>
    <xf numFmtId="0" fontId="86" fillId="0" borderId="21" xfId="0" applyFont="1" applyBorder="1"/>
    <xf numFmtId="0" fontId="2" fillId="0" borderId="3" xfId="13" applyFont="1" applyFill="1" applyBorder="1" applyAlignment="1" applyProtection="1">
      <alignment horizontal="center" vertical="center" wrapText="1"/>
      <protection locked="0"/>
    </xf>
    <xf numFmtId="0" fontId="45" fillId="0" borderId="24" xfId="0" applyNumberFormat="1" applyFont="1" applyFill="1" applyBorder="1" applyAlignment="1">
      <alignment vertical="center" wrapText="1"/>
    </xf>
    <xf numFmtId="0" fontId="90" fillId="0" borderId="3" xfId="20949" applyFont="1" applyFill="1" applyBorder="1" applyAlignment="1" applyProtection="1">
      <alignment horizontal="center" vertical="center"/>
    </xf>
    <xf numFmtId="0" fontId="2" fillId="3" borderId="3" xfId="20949" applyFont="1" applyFill="1" applyBorder="1" applyAlignment="1" applyProtection="1">
      <alignment horizontal="right" indent="1"/>
    </xf>
    <xf numFmtId="0" fontId="2" fillId="3" borderId="2" xfId="20949" applyFont="1" applyFill="1" applyBorder="1" applyAlignment="1" applyProtection="1">
      <alignment horizontal="right" indent="1"/>
    </xf>
    <xf numFmtId="0" fontId="92" fillId="0" borderId="0" xfId="0" applyFont="1" applyBorder="1" applyAlignment="1">
      <alignment wrapText="1"/>
    </xf>
    <xf numFmtId="0" fontId="2" fillId="3" borderId="3" xfId="20949" applyFont="1" applyFill="1" applyBorder="1" applyAlignment="1" applyProtection="1"/>
    <xf numFmtId="0" fontId="45" fillId="0" borderId="3" xfId="0" applyFont="1" applyFill="1" applyBorder="1" applyAlignment="1">
      <alignment horizontal="center" vertical="center" wrapText="1"/>
    </xf>
    <xf numFmtId="0" fontId="65" fillId="0" borderId="3" xfId="0" applyFont="1" applyFill="1" applyBorder="1" applyAlignment="1">
      <alignment horizontal="left" vertical="center" wrapText="1"/>
    </xf>
    <xf numFmtId="0" fontId="2" fillId="0" borderId="21" xfId="0" applyFont="1" applyBorder="1" applyAlignment="1">
      <alignment vertical="center" wrapText="1"/>
    </xf>
    <xf numFmtId="0" fontId="2" fillId="0" borderId="14" xfId="11" applyFont="1" applyFill="1" applyBorder="1" applyAlignment="1" applyProtection="1">
      <alignment vertical="center"/>
    </xf>
    <xf numFmtId="0" fontId="2" fillId="0" borderId="15" xfId="11" applyFont="1" applyFill="1" applyBorder="1" applyAlignment="1" applyProtection="1">
      <alignment vertical="center"/>
    </xf>
    <xf numFmtId="191" fontId="86" fillId="35" borderId="21" xfId="0" applyNumberFormat="1" applyFont="1" applyFill="1" applyBorder="1" applyAlignment="1">
      <alignment horizontal="center" vertical="center"/>
    </xf>
    <xf numFmtId="0" fontId="84" fillId="0" borderId="3" xfId="0" applyFont="1" applyBorder="1" applyAlignment="1">
      <alignment wrapText="1"/>
    </xf>
    <xf numFmtId="0" fontId="84" fillId="0" borderId="3" xfId="0" applyFont="1" applyFill="1" applyBorder="1" applyAlignment="1"/>
    <xf numFmtId="0" fontId="86" fillId="35" borderId="3" xfId="0" applyFont="1" applyFill="1" applyBorder="1" applyAlignment="1">
      <alignment wrapText="1"/>
    </xf>
    <xf numFmtId="0" fontId="86" fillId="35" borderId="21" xfId="0" applyFont="1" applyFill="1" applyBorder="1" applyAlignment="1">
      <alignment wrapText="1"/>
    </xf>
    <xf numFmtId="0" fontId="84" fillId="0" borderId="14" xfId="0" applyFont="1" applyBorder="1" applyAlignment="1">
      <alignment horizontal="center" vertical="center"/>
    </xf>
    <xf numFmtId="0" fontId="84" fillId="0" borderId="0" xfId="0" applyFont="1" applyAlignment="1"/>
    <xf numFmtId="0" fontId="45" fillId="0" borderId="0" xfId="11" applyFont="1" applyFill="1" applyBorder="1" applyAlignment="1" applyProtection="1">
      <alignment horizontal="center"/>
    </xf>
    <xf numFmtId="164" fontId="2" fillId="0" borderId="3" xfId="1" applyNumberFormat="1" applyFont="1" applyFill="1" applyBorder="1" applyAlignment="1" applyProtection="1">
      <alignment horizontal="center" vertical="center" wrapText="1"/>
      <protection locked="0"/>
    </xf>
    <xf numFmtId="0" fontId="84" fillId="0" borderId="14" xfId="0" applyFont="1" applyBorder="1" applyAlignment="1">
      <alignment horizontal="center" vertical="center" wrapText="1"/>
    </xf>
    <xf numFmtId="0" fontId="84" fillId="0" borderId="15" xfId="0" applyFont="1" applyFill="1" applyBorder="1" applyAlignment="1">
      <alignment horizontal="left" vertical="center" wrapText="1" indent="2"/>
    </xf>
    <xf numFmtId="0" fontId="93" fillId="0" borderId="0" xfId="11" applyFont="1" applyFill="1" applyBorder="1" applyAlignment="1" applyProtection="1"/>
    <xf numFmtId="0" fontId="94" fillId="0" borderId="0" xfId="11" applyFont="1" applyFill="1" applyBorder="1" applyAlignment="1" applyProtection="1">
      <alignment horizontal="center" vertical="center" wrapText="1"/>
    </xf>
    <xf numFmtId="0" fontId="3" fillId="0" borderId="0" xfId="0" applyFont="1" applyFill="1" applyBorder="1" applyAlignment="1"/>
    <xf numFmtId="0" fontId="3" fillId="0" borderId="0" xfId="0" applyFont="1" applyFill="1" applyBorder="1" applyAlignment="1">
      <alignment vertical="center" wrapText="1"/>
    </xf>
    <xf numFmtId="0" fontId="3" fillId="0" borderId="0" xfId="0" applyFont="1" applyFill="1" applyBorder="1" applyAlignment="1">
      <alignment vertical="center"/>
    </xf>
    <xf numFmtId="0" fontId="84" fillId="0" borderId="0" xfId="0" applyFont="1" applyFill="1" applyBorder="1"/>
    <xf numFmtId="0" fontId="0" fillId="0" borderId="0" xfId="0" applyFill="1" applyBorder="1" applyAlignment="1">
      <alignment horizontal="center" vertical="center"/>
    </xf>
    <xf numFmtId="0" fontId="4" fillId="0" borderId="0" xfId="0" applyFont="1" applyFill="1" applyBorder="1" applyAlignment="1">
      <alignment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84" fillId="0" borderId="0" xfId="0" applyFont="1" applyFill="1" applyBorder="1" applyAlignment="1">
      <alignment vertical="center"/>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Fill="1" applyBorder="1" applyAlignment="1">
      <alignment horizontal="center" vertical="center" wrapText="1"/>
    </xf>
    <xf numFmtId="0" fontId="2" fillId="0" borderId="18" xfId="1" applyNumberFormat="1" applyFont="1" applyFill="1" applyBorder="1" applyAlignment="1" applyProtection="1">
      <alignment horizontal="center" vertical="center" wrapText="1"/>
      <protection locked="0"/>
    </xf>
    <xf numFmtId="0" fontId="3" fillId="0" borderId="52" xfId="0" applyFont="1" applyBorder="1"/>
    <xf numFmtId="0" fontId="3" fillId="0" borderId="53" xfId="0" applyFont="1" applyBorder="1"/>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16" xfId="0" applyFont="1" applyBorder="1" applyAlignment="1">
      <alignment horizontal="center" vertical="center"/>
    </xf>
    <xf numFmtId="0" fontId="96" fillId="0" borderId="0" xfId="0" applyFont="1"/>
    <xf numFmtId="0" fontId="3" fillId="0" borderId="61" xfId="0" applyFont="1" applyBorder="1"/>
    <xf numFmtId="0" fontId="3" fillId="0" borderId="0" xfId="0" applyFont="1"/>
    <xf numFmtId="0" fontId="3" fillId="0" borderId="15" xfId="0" applyFont="1" applyBorder="1" applyAlignment="1">
      <alignment wrapText="1"/>
    </xf>
    <xf numFmtId="0" fontId="3" fillId="0" borderId="25" xfId="0" applyFont="1" applyBorder="1" applyAlignment="1">
      <alignment wrapText="1"/>
    </xf>
    <xf numFmtId="0" fontId="3" fillId="0" borderId="16" xfId="0" applyFont="1" applyBorder="1" applyAlignment="1">
      <alignment wrapText="1"/>
    </xf>
    <xf numFmtId="0" fontId="3" fillId="0" borderId="3" xfId="0" applyFont="1" applyFill="1" applyBorder="1" applyAlignment="1">
      <alignment horizontal="center" vertical="center" wrapText="1"/>
    </xf>
    <xf numFmtId="191" fontId="3" fillId="0" borderId="3" xfId="0" applyNumberFormat="1" applyFont="1" applyBorder="1"/>
    <xf numFmtId="191" fontId="3" fillId="35" borderId="21" xfId="0" applyNumberFormat="1" applyFont="1" applyFill="1" applyBorder="1"/>
    <xf numFmtId="9" fontId="3" fillId="0" borderId="18" xfId="20950" applyFont="1" applyBorder="1"/>
    <xf numFmtId="9" fontId="3" fillId="35" borderId="22" xfId="20950" applyFont="1" applyFill="1" applyBorder="1"/>
    <xf numFmtId="0" fontId="86" fillId="0" borderId="0" xfId="0" applyFont="1" applyFill="1" applyBorder="1" applyAlignment="1">
      <alignment horizontal="center" wrapText="1"/>
    </xf>
    <xf numFmtId="167" fontId="84" fillId="0" borderId="3" xfId="0" applyNumberFormat="1" applyFont="1" applyBorder="1" applyAlignment="1"/>
    <xf numFmtId="167" fontId="84" fillId="35" borderId="21" xfId="0" applyNumberFormat="1" applyFont="1" applyFill="1" applyBorder="1"/>
    <xf numFmtId="0" fontId="84" fillId="0" borderId="0" xfId="0" applyFont="1" applyFill="1" applyBorder="1" applyAlignment="1">
      <alignment vertical="center" wrapText="1"/>
    </xf>
    <xf numFmtId="0" fontId="84" fillId="0" borderId="66" xfId="0" applyFont="1" applyFill="1" applyBorder="1" applyAlignment="1">
      <alignment vertical="center" wrapText="1"/>
    </xf>
    <xf numFmtId="0" fontId="84" fillId="0" borderId="17" xfId="0" applyFont="1" applyFill="1" applyBorder="1"/>
    <xf numFmtId="191" fontId="86" fillId="35" borderId="21"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4" xfId="0" applyFont="1" applyFill="1" applyBorder="1" applyAlignment="1">
      <alignment wrapText="1"/>
    </xf>
    <xf numFmtId="0" fontId="95" fillId="0" borderId="0" xfId="0" applyFont="1" applyAlignment="1">
      <alignment wrapText="1"/>
    </xf>
    <xf numFmtId="0" fontId="2" fillId="0" borderId="0" xfId="0" applyFont="1" applyAlignment="1">
      <alignment wrapText="1"/>
    </xf>
    <xf numFmtId="0" fontId="3" fillId="0" borderId="0" xfId="0" applyFont="1" applyFill="1"/>
    <xf numFmtId="0" fontId="98" fillId="3" borderId="76" xfId="0" applyFont="1" applyFill="1" applyBorder="1" applyAlignment="1">
      <alignment horizontal="left"/>
    </xf>
    <xf numFmtId="0" fontId="98" fillId="3" borderId="77" xfId="0" applyFont="1" applyFill="1" applyBorder="1" applyAlignment="1">
      <alignment horizontal="left"/>
    </xf>
    <xf numFmtId="0" fontId="4" fillId="3" borderId="80" xfId="0" applyFont="1" applyFill="1" applyBorder="1" applyAlignment="1">
      <alignment vertical="center"/>
    </xf>
    <xf numFmtId="0" fontId="3" fillId="3" borderId="81" xfId="0" applyFont="1" applyFill="1" applyBorder="1" applyAlignment="1">
      <alignment vertical="center"/>
    </xf>
    <xf numFmtId="0" fontId="3" fillId="3" borderId="82" xfId="0" applyFont="1" applyFill="1" applyBorder="1" applyAlignment="1">
      <alignment vertical="center"/>
    </xf>
    <xf numFmtId="0" fontId="3" fillId="0" borderId="65" xfId="0" applyFont="1" applyFill="1" applyBorder="1" applyAlignment="1">
      <alignment horizontal="center" vertical="center"/>
    </xf>
    <xf numFmtId="0" fontId="3" fillId="0" borderId="7" xfId="0" applyFont="1" applyFill="1" applyBorder="1" applyAlignment="1">
      <alignment vertical="center"/>
    </xf>
    <xf numFmtId="169" fontId="9" fillId="36" borderId="0" xfId="20" applyBorder="1"/>
    <xf numFmtId="0" fontId="3" fillId="0" borderId="17" xfId="0" applyFont="1" applyFill="1" applyBorder="1" applyAlignment="1">
      <alignment horizontal="center" vertical="center"/>
    </xf>
    <xf numFmtId="0" fontId="3" fillId="0" borderId="78" xfId="0" applyFont="1" applyFill="1" applyBorder="1" applyAlignment="1">
      <alignment vertical="center"/>
    </xf>
    <xf numFmtId="0" fontId="4" fillId="0" borderId="78" xfId="0" applyFont="1" applyFill="1" applyBorder="1" applyAlignment="1">
      <alignment vertical="center"/>
    </xf>
    <xf numFmtId="0" fontId="3" fillId="0" borderId="20" xfId="0" applyFont="1" applyFill="1" applyBorder="1" applyAlignment="1">
      <alignment horizontal="center" vertical="center"/>
    </xf>
    <xf numFmtId="0" fontId="4" fillId="0" borderId="21" xfId="0" applyFont="1" applyFill="1" applyBorder="1" applyAlignment="1">
      <alignment vertical="center"/>
    </xf>
    <xf numFmtId="0" fontId="3" fillId="3" borderId="61" xfId="0" applyFont="1" applyFill="1" applyBorder="1" applyAlignment="1">
      <alignment horizontal="center" vertical="center"/>
    </xf>
    <xf numFmtId="0" fontId="3" fillId="3" borderId="0" xfId="0" applyFont="1" applyFill="1" applyBorder="1" applyAlignment="1">
      <alignment vertical="center"/>
    </xf>
    <xf numFmtId="0" fontId="3" fillId="0" borderId="14" xfId="0" applyFont="1" applyFill="1" applyBorder="1" applyAlignment="1">
      <alignment horizontal="center" vertical="center"/>
    </xf>
    <xf numFmtId="0" fontId="3" fillId="0" borderId="15" xfId="0" applyFont="1" applyFill="1" applyBorder="1" applyAlignment="1">
      <alignment vertical="center"/>
    </xf>
    <xf numFmtId="0" fontId="3" fillId="0" borderId="84" xfId="0" applyFont="1" applyFill="1" applyBorder="1" applyAlignment="1">
      <alignment horizontal="center" vertical="center"/>
    </xf>
    <xf numFmtId="0" fontId="3" fillId="0" borderId="85" xfId="0" applyFont="1" applyFill="1" applyBorder="1" applyAlignment="1">
      <alignment vertical="center"/>
    </xf>
    <xf numFmtId="0" fontId="3" fillId="0" borderId="87" xfId="0" applyFont="1" applyFill="1" applyBorder="1" applyAlignment="1">
      <alignment horizontal="center" vertical="center"/>
    </xf>
    <xf numFmtId="0" fontId="3" fillId="0" borderId="88" xfId="0" applyFont="1" applyFill="1" applyBorder="1" applyAlignment="1">
      <alignment vertical="center"/>
    </xf>
    <xf numFmtId="0" fontId="4" fillId="0" borderId="0" xfId="0" applyFont="1" applyFill="1" applyAlignment="1">
      <alignment horizontal="center"/>
    </xf>
    <xf numFmtId="0" fontId="86" fillId="0" borderId="78" xfId="0" applyFont="1" applyFill="1" applyBorder="1" applyAlignment="1">
      <alignment horizontal="center" vertical="center" wrapText="1"/>
    </xf>
    <xf numFmtId="0" fontId="86" fillId="0" borderId="79" xfId="0" applyFont="1" applyFill="1" applyBorder="1" applyAlignment="1">
      <alignment horizontal="center" vertical="center" wrapText="1"/>
    </xf>
    <xf numFmtId="0" fontId="93" fillId="0" borderId="0" xfId="11" applyFont="1" applyFill="1" applyBorder="1" applyProtection="1"/>
    <xf numFmtId="0" fontId="4" fillId="35" borderId="15" xfId="0" applyFont="1" applyFill="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left" vertical="center" wrapText="1"/>
    </xf>
    <xf numFmtId="0" fontId="4" fillId="35" borderId="79" xfId="0" applyFont="1" applyFill="1" applyBorder="1" applyAlignment="1">
      <alignment horizontal="left" vertical="center" wrapText="1"/>
    </xf>
    <xf numFmtId="0" fontId="3" fillId="0" borderId="17" xfId="0" applyFont="1" applyFill="1" applyBorder="1" applyAlignment="1">
      <alignment horizontal="right" vertical="center" wrapText="1"/>
    </xf>
    <xf numFmtId="0" fontId="99" fillId="0" borderId="17" xfId="0" applyFont="1" applyFill="1" applyBorder="1" applyAlignment="1">
      <alignment horizontal="right" vertical="center" wrapText="1"/>
    </xf>
    <xf numFmtId="0" fontId="4" fillId="0" borderId="17" xfId="0" applyFont="1" applyFill="1" applyBorder="1" applyAlignment="1">
      <alignment horizontal="left" vertical="center" wrapText="1"/>
    </xf>
    <xf numFmtId="0" fontId="4" fillId="0" borderId="0" xfId="20951"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99" fillId="0" borderId="0" xfId="0" applyFont="1" applyFill="1" applyAlignment="1">
      <alignment horizontal="left" vertical="center"/>
    </xf>
    <xf numFmtId="49" fontId="100" fillId="0" borderId="20" xfId="5" applyNumberFormat="1" applyFont="1" applyFill="1" applyBorder="1" applyAlignment="1" applyProtection="1">
      <alignment horizontal="left" vertical="center"/>
      <protection locked="0"/>
    </xf>
    <xf numFmtId="0" fontId="101" fillId="0" borderId="21" xfId="9" applyFont="1" applyFill="1" applyBorder="1" applyAlignment="1" applyProtection="1">
      <alignment horizontal="left" vertical="center" wrapText="1"/>
      <protection locked="0"/>
    </xf>
    <xf numFmtId="0" fontId="84" fillId="0" borderId="78" xfId="0" applyFont="1" applyBorder="1" applyAlignment="1">
      <alignment vertical="center" wrapText="1"/>
    </xf>
    <xf numFmtId="14" fontId="2" fillId="3" borderId="78" xfId="8" quotePrefix="1" applyNumberFormat="1" applyFont="1" applyFill="1" applyBorder="1" applyAlignment="1" applyProtection="1">
      <alignment horizontal="left"/>
      <protection locked="0"/>
    </xf>
    <xf numFmtId="3" fontId="102" fillId="35" borderId="79" xfId="0" applyNumberFormat="1" applyFont="1" applyFill="1" applyBorder="1" applyAlignment="1">
      <alignment vertical="center" wrapText="1"/>
    </xf>
    <xf numFmtId="3" fontId="102" fillId="35" borderId="21" xfId="0" applyNumberFormat="1" applyFont="1" applyFill="1" applyBorder="1" applyAlignment="1">
      <alignment vertical="center" wrapText="1"/>
    </xf>
    <xf numFmtId="3" fontId="102" fillId="35" borderId="22" xfId="0" applyNumberFormat="1" applyFont="1" applyFill="1" applyBorder="1" applyAlignment="1">
      <alignment vertical="center" wrapText="1"/>
    </xf>
    <xf numFmtId="0" fontId="6" fillId="0" borderId="78" xfId="17" applyFill="1" applyBorder="1" applyAlignment="1" applyProtection="1"/>
    <xf numFmtId="49" fontId="84" fillId="0" borderId="78" xfId="0" applyNumberFormat="1" applyFont="1" applyBorder="1" applyAlignment="1">
      <alignment horizontal="right"/>
    </xf>
    <xf numFmtId="0" fontId="2" fillId="3" borderId="3" xfId="20949" applyFont="1" applyFill="1" applyBorder="1" applyAlignment="1" applyProtection="1">
      <alignment horizontal="left" wrapText="1"/>
    </xf>
    <xf numFmtId="0" fontId="84" fillId="0" borderId="3" xfId="20949" applyFont="1" applyFill="1" applyBorder="1" applyAlignment="1" applyProtection="1">
      <alignment horizontal="left" wrapText="1"/>
    </xf>
    <xf numFmtId="0" fontId="2" fillId="0" borderId="3" xfId="20949" applyFont="1" applyFill="1" applyBorder="1" applyAlignment="1" applyProtection="1">
      <alignment horizontal="left" wrapText="1"/>
    </xf>
    <xf numFmtId="0" fontId="2" fillId="0" borderId="2" xfId="20949" applyFont="1" applyFill="1" applyBorder="1" applyAlignment="1" applyProtection="1">
      <alignment horizontal="left" wrapText="1"/>
    </xf>
    <xf numFmtId="0" fontId="0" fillId="0" borderId="0" xfId="0" applyAlignment="1">
      <alignment wrapText="1"/>
    </xf>
    <xf numFmtId="0" fontId="99" fillId="0" borderId="92" xfId="0" applyFont="1" applyFill="1" applyBorder="1" applyAlignment="1">
      <alignment horizontal="left" vertical="center" wrapText="1"/>
    </xf>
    <xf numFmtId="10" fontId="95" fillId="0" borderId="92" xfId="20950" applyNumberFormat="1" applyFont="1" applyFill="1" applyBorder="1" applyAlignment="1">
      <alignment horizontal="left" vertical="center" wrapText="1"/>
    </xf>
    <xf numFmtId="10" fontId="3" fillId="0" borderId="92" xfId="20950" applyNumberFormat="1" applyFont="1" applyFill="1" applyBorder="1" applyAlignment="1">
      <alignment horizontal="left" vertical="center" wrapText="1"/>
    </xf>
    <xf numFmtId="10" fontId="4" fillId="35" borderId="92" xfId="0" applyNumberFormat="1" applyFont="1" applyFill="1" applyBorder="1" applyAlignment="1">
      <alignment horizontal="left" vertical="center" wrapText="1"/>
    </xf>
    <xf numFmtId="10" fontId="99" fillId="0" borderId="92" xfId="20950" applyNumberFormat="1" applyFont="1" applyFill="1" applyBorder="1" applyAlignment="1">
      <alignment horizontal="left" vertical="center" wrapText="1"/>
    </xf>
    <xf numFmtId="10" fontId="4" fillId="35" borderId="92" xfId="20950" applyNumberFormat="1" applyFont="1" applyFill="1" applyBorder="1" applyAlignment="1">
      <alignment horizontal="left" vertical="center" wrapText="1"/>
    </xf>
    <xf numFmtId="10" fontId="4" fillId="35" borderId="92" xfId="0" applyNumberFormat="1" applyFont="1" applyFill="1" applyBorder="1" applyAlignment="1">
      <alignment horizontal="center" vertical="center" wrapText="1"/>
    </xf>
    <xf numFmtId="10" fontId="101" fillId="0" borderId="21" xfId="20950" applyNumberFormat="1" applyFont="1" applyFill="1" applyBorder="1" applyAlignment="1" applyProtection="1">
      <alignment horizontal="left" vertical="center"/>
    </xf>
    <xf numFmtId="0" fontId="4" fillId="35" borderId="92" xfId="0" applyFont="1" applyFill="1" applyBorder="1" applyAlignment="1">
      <alignment horizontal="left" vertical="center" wrapText="1"/>
    </xf>
    <xf numFmtId="0" fontId="3" fillId="0" borderId="92" xfId="0" applyFont="1" applyFill="1" applyBorder="1" applyAlignment="1">
      <alignment horizontal="left" vertical="center" wrapText="1"/>
    </xf>
    <xf numFmtId="10" fontId="4" fillId="35" borderId="79" xfId="0" applyNumberFormat="1" applyFont="1" applyFill="1" applyBorder="1" applyAlignment="1">
      <alignment horizontal="left" vertical="center" wrapText="1"/>
    </xf>
    <xf numFmtId="10" fontId="4" fillId="35" borderId="79" xfId="20950" applyNumberFormat="1" applyFont="1" applyFill="1" applyBorder="1" applyAlignment="1">
      <alignment horizontal="left" vertical="center" wrapText="1"/>
    </xf>
    <xf numFmtId="0" fontId="4" fillId="35" borderId="79" xfId="0" applyFont="1" applyFill="1" applyBorder="1" applyAlignment="1">
      <alignment horizontal="center" vertical="center" wrapText="1"/>
    </xf>
    <xf numFmtId="0" fontId="4" fillId="35" borderId="80" xfId="0" applyFont="1" applyFill="1" applyBorder="1" applyAlignment="1">
      <alignment vertical="center" wrapText="1"/>
    </xf>
    <xf numFmtId="0" fontId="4" fillId="35" borderId="91" xfId="0" applyFont="1" applyFill="1" applyBorder="1" applyAlignment="1">
      <alignment vertical="center" wrapText="1"/>
    </xf>
    <xf numFmtId="0" fontId="4" fillId="35" borderId="67" xfId="0" applyFont="1" applyFill="1" applyBorder="1" applyAlignment="1">
      <alignment vertical="center" wrapText="1"/>
    </xf>
    <xf numFmtId="0" fontId="4" fillId="35" borderId="28" xfId="0" applyFont="1" applyFill="1" applyBorder="1" applyAlignment="1">
      <alignment vertical="center" wrapText="1"/>
    </xf>
    <xf numFmtId="0" fontId="84" fillId="0" borderId="92" xfId="0" applyFont="1" applyBorder="1"/>
    <xf numFmtId="0" fontId="6" fillId="0" borderId="92" xfId="17" applyFill="1" applyBorder="1" applyAlignment="1" applyProtection="1">
      <alignment horizontal="left" vertical="center"/>
    </xf>
    <xf numFmtId="0" fontId="6" fillId="0" borderId="92" xfId="17" applyBorder="1" applyAlignment="1" applyProtection="1"/>
    <xf numFmtId="0" fontId="84" fillId="0" borderId="92" xfId="0" applyFont="1" applyFill="1" applyBorder="1"/>
    <xf numFmtId="0" fontId="6" fillId="0" borderId="92" xfId="17" applyFill="1" applyBorder="1" applyAlignment="1" applyProtection="1">
      <alignment horizontal="left" vertical="center" wrapText="1"/>
    </xf>
    <xf numFmtId="0" fontId="6" fillId="0" borderId="92" xfId="17" applyFill="1" applyBorder="1" applyAlignment="1" applyProtection="1"/>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2" fillId="0" borderId="3" xfId="0" applyFont="1" applyBorder="1" applyAlignment="1">
      <alignment wrapText="1"/>
    </xf>
    <xf numFmtId="0" fontId="84" fillId="0" borderId="18" xfId="0" applyFont="1" applyBorder="1" applyAlignment="1"/>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3" fontId="102" fillId="35" borderId="92" xfId="0" applyNumberFormat="1" applyFont="1" applyFill="1" applyBorder="1" applyAlignment="1">
      <alignment vertical="center" wrapText="1"/>
    </xf>
    <xf numFmtId="3" fontId="102" fillId="0" borderId="92" xfId="0" applyNumberFormat="1" applyFont="1" applyBorder="1" applyAlignment="1">
      <alignment vertical="center" wrapText="1"/>
    </xf>
    <xf numFmtId="3" fontId="102" fillId="35" borderId="93" xfId="0" applyNumberFormat="1" applyFont="1" applyFill="1" applyBorder="1" applyAlignment="1">
      <alignment vertical="center" wrapText="1"/>
    </xf>
    <xf numFmtId="3" fontId="102" fillId="35" borderId="23" xfId="0" applyNumberFormat="1" applyFont="1" applyFill="1" applyBorder="1" applyAlignment="1">
      <alignment vertical="center" wrapText="1"/>
    </xf>
    <xf numFmtId="3" fontId="102" fillId="35" borderId="82" xfId="0" applyNumberFormat="1" applyFont="1" applyFill="1" applyBorder="1" applyAlignment="1">
      <alignment vertical="center" wrapText="1"/>
    </xf>
    <xf numFmtId="3" fontId="102" fillId="35" borderId="36" xfId="0" applyNumberFormat="1" applyFont="1" applyFill="1" applyBorder="1" applyAlignment="1">
      <alignment vertical="center" wrapText="1"/>
    </xf>
    <xf numFmtId="0" fontId="2" fillId="0" borderId="15" xfId="0" applyNumberFormat="1" applyFont="1" applyFill="1" applyBorder="1" applyAlignment="1">
      <alignment horizontal="left" vertical="center" wrapText="1" indent="1"/>
    </xf>
    <xf numFmtId="0" fontId="2" fillId="0" borderId="16" xfId="0" applyNumberFormat="1" applyFont="1" applyFill="1" applyBorder="1" applyAlignment="1">
      <alignment horizontal="left" vertical="center" wrapText="1" indent="1"/>
    </xf>
    <xf numFmtId="14" fontId="2" fillId="0" borderId="0" xfId="0" applyNumberFormat="1" applyFont="1"/>
    <xf numFmtId="0" fontId="2" fillId="0" borderId="17" xfId="0" applyFont="1" applyFill="1" applyBorder="1" applyAlignment="1">
      <alignment horizontal="right" vertical="center" wrapText="1"/>
    </xf>
    <xf numFmtId="0" fontId="2" fillId="2" borderId="17" xfId="0" applyFont="1" applyFill="1" applyBorder="1" applyAlignment="1">
      <alignment horizontal="right" vertical="center"/>
    </xf>
    <xf numFmtId="0" fontId="45" fillId="0" borderId="17" xfId="0" applyFont="1" applyFill="1" applyBorder="1" applyAlignment="1">
      <alignment horizontal="center" vertical="center" wrapText="1"/>
    </xf>
    <xf numFmtId="0" fontId="2" fillId="2" borderId="20" xfId="0" applyFont="1" applyFill="1" applyBorder="1" applyAlignment="1">
      <alignment horizontal="right" vertical="center"/>
    </xf>
    <xf numFmtId="0" fontId="3" fillId="0" borderId="0" xfId="0" applyFont="1" applyAlignment="1">
      <alignment wrapText="1"/>
    </xf>
    <xf numFmtId="0" fontId="4" fillId="0" borderId="0" xfId="0" applyFont="1" applyAlignment="1">
      <alignment horizontal="center" wrapText="1"/>
    </xf>
    <xf numFmtId="0" fontId="3" fillId="3" borderId="52" xfId="0" applyFont="1" applyFill="1" applyBorder="1"/>
    <xf numFmtId="0" fontId="3" fillId="3" borderId="95" xfId="0" applyFont="1" applyFill="1" applyBorder="1" applyAlignment="1">
      <alignment wrapText="1"/>
    </xf>
    <xf numFmtId="0" fontId="3" fillId="3" borderId="96" xfId="0" applyFont="1" applyFill="1" applyBorder="1"/>
    <xf numFmtId="0" fontId="4" fillId="3" borderId="73" xfId="0" applyFont="1" applyFill="1" applyBorder="1" applyAlignment="1">
      <alignment horizontal="center" wrapText="1"/>
    </xf>
    <xf numFmtId="0" fontId="3" fillId="0" borderId="92" xfId="0" applyFont="1" applyFill="1" applyBorder="1" applyAlignment="1">
      <alignment horizontal="center"/>
    </xf>
    <xf numFmtId="0" fontId="3" fillId="0" borderId="92" xfId="0" applyFont="1" applyBorder="1" applyAlignment="1">
      <alignment horizontal="center"/>
    </xf>
    <xf numFmtId="0" fontId="3" fillId="3" borderId="61" xfId="0" applyFont="1" applyFill="1" applyBorder="1"/>
    <xf numFmtId="0" fontId="4" fillId="3" borderId="0" xfId="0" applyFont="1" applyFill="1" applyBorder="1" applyAlignment="1">
      <alignment horizontal="center" wrapText="1"/>
    </xf>
    <xf numFmtId="0" fontId="3" fillId="3" borderId="0" xfId="0" applyFont="1" applyFill="1" applyBorder="1" applyAlignment="1">
      <alignment horizontal="center"/>
    </xf>
    <xf numFmtId="0" fontId="3" fillId="3" borderId="89" xfId="0" applyFont="1" applyFill="1" applyBorder="1" applyAlignment="1">
      <alignment horizontal="center" vertical="center" wrapText="1"/>
    </xf>
    <xf numFmtId="0" fontId="3" fillId="0" borderId="17" xfId="0" applyFont="1" applyBorder="1"/>
    <xf numFmtId="0" fontId="3" fillId="0" borderId="92" xfId="0" applyFont="1" applyBorder="1" applyAlignment="1">
      <alignment wrapText="1"/>
    </xf>
    <xf numFmtId="164" fontId="3" fillId="0" borderId="79" xfId="7" applyNumberFormat="1" applyFont="1" applyBorder="1"/>
    <xf numFmtId="0" fontId="98" fillId="0" borderId="92" xfId="0" applyFont="1" applyBorder="1" applyAlignment="1">
      <alignment horizontal="left" wrapText="1" indent="2"/>
    </xf>
    <xf numFmtId="0" fontId="4" fillId="0" borderId="17" xfId="0" applyFont="1" applyBorder="1"/>
    <xf numFmtId="0" fontId="4" fillId="0" borderId="92" xfId="0" applyFont="1" applyBorder="1" applyAlignment="1">
      <alignment wrapText="1"/>
    </xf>
    <xf numFmtId="164" fontId="4" fillId="0" borderId="79" xfId="7" applyNumberFormat="1" applyFont="1" applyBorder="1"/>
    <xf numFmtId="0" fontId="108" fillId="3" borderId="61" xfId="0" applyFont="1" applyFill="1" applyBorder="1" applyAlignment="1">
      <alignment horizontal="left"/>
    </xf>
    <xf numFmtId="0" fontId="108" fillId="3" borderId="0" xfId="0" applyFont="1" applyFill="1" applyBorder="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89" xfId="7" applyNumberFormat="1" applyFont="1" applyFill="1" applyBorder="1"/>
    <xf numFmtId="0" fontId="98" fillId="0" borderId="92" xfId="0" applyFont="1" applyBorder="1" applyAlignment="1">
      <alignment horizontal="left" wrapText="1" indent="4"/>
    </xf>
    <xf numFmtId="0" fontId="3" fillId="3" borderId="0" xfId="0" applyFont="1" applyFill="1" applyBorder="1" applyAlignment="1">
      <alignment wrapText="1"/>
    </xf>
    <xf numFmtId="0" fontId="3" fillId="3" borderId="0" xfId="0" applyFont="1" applyFill="1" applyBorder="1"/>
    <xf numFmtId="0" fontId="3" fillId="3" borderId="89" xfId="0" applyFont="1" applyFill="1" applyBorder="1"/>
    <xf numFmtId="0" fontId="4" fillId="0" borderId="20" xfId="0" applyFont="1" applyBorder="1"/>
    <xf numFmtId="0" fontId="4" fillId="0" borderId="21" xfId="0" applyFont="1" applyBorder="1" applyAlignment="1">
      <alignment wrapText="1"/>
    </xf>
    <xf numFmtId="0" fontId="2" fillId="2" borderId="84" xfId="0" applyFont="1" applyFill="1" applyBorder="1" applyAlignment="1">
      <alignment horizontal="right" vertical="center"/>
    </xf>
    <xf numFmtId="0" fontId="2" fillId="0" borderId="90" xfId="0" applyFont="1" applyBorder="1" applyAlignment="1">
      <alignment vertical="center" wrapText="1"/>
    </xf>
    <xf numFmtId="0" fontId="109" fillId="0" borderId="0" xfId="11" applyFont="1" applyFill="1" applyBorder="1" applyProtection="1"/>
    <xf numFmtId="0" fontId="109" fillId="0" borderId="0" xfId="11" applyFont="1" applyFill="1" applyBorder="1" applyAlignment="1" applyProtection="1"/>
    <xf numFmtId="0" fontId="111" fillId="0" borderId="0" xfId="11" applyFont="1" applyFill="1" applyBorder="1" applyAlignment="1" applyProtection="1"/>
    <xf numFmtId="0" fontId="110" fillId="0" borderId="0" xfId="0" applyFont="1" applyFill="1"/>
    <xf numFmtId="0" fontId="112" fillId="0" borderId="66" xfId="0" applyNumberFormat="1" applyFont="1" applyFill="1" applyBorder="1" applyAlignment="1">
      <alignment horizontal="left" vertical="center" wrapText="1"/>
    </xf>
    <xf numFmtId="0" fontId="6" fillId="0" borderId="107" xfId="17" applyBorder="1" applyAlignment="1" applyProtection="1"/>
    <xf numFmtId="0" fontId="110" fillId="0" borderId="0" xfId="0" applyFont="1" applyFill="1" applyAlignment="1">
      <alignment horizontal="left" vertical="top" wrapText="1"/>
    </xf>
    <xf numFmtId="0" fontId="0" fillId="0" borderId="107" xfId="0" applyBorder="1" applyAlignment="1">
      <alignment horizontal="center"/>
    </xf>
    <xf numFmtId="0" fontId="121" fillId="3" borderId="107" xfId="20954" applyFont="1" applyFill="1" applyBorder="1" applyAlignment="1">
      <alignment horizontal="left" vertical="center" wrapText="1"/>
    </xf>
    <xf numFmtId="0" fontId="122" fillId="0" borderId="107" xfId="20954" applyFont="1" applyFill="1" applyBorder="1" applyAlignment="1">
      <alignment horizontal="left" vertical="center" wrapText="1" indent="1"/>
    </xf>
    <xf numFmtId="0" fontId="123" fillId="3" borderId="117" xfId="0" applyFont="1" applyFill="1" applyBorder="1" applyAlignment="1">
      <alignment horizontal="left" vertical="center" wrapText="1"/>
    </xf>
    <xf numFmtId="0" fontId="122" fillId="3" borderId="107" xfId="20954" applyFont="1" applyFill="1" applyBorder="1" applyAlignment="1">
      <alignment horizontal="left" vertical="center" wrapText="1" indent="1"/>
    </xf>
    <xf numFmtId="0" fontId="121" fillId="0" borderId="117" xfId="0" applyFont="1" applyFill="1" applyBorder="1" applyAlignment="1">
      <alignment horizontal="left" vertical="center" wrapText="1"/>
    </xf>
    <xf numFmtId="0" fontId="123" fillId="0" borderId="117" xfId="0" applyFont="1" applyFill="1" applyBorder="1" applyAlignment="1">
      <alignment horizontal="left" vertical="center" wrapText="1"/>
    </xf>
    <xf numFmtId="0" fontId="123" fillId="0" borderId="117" xfId="0" applyFont="1" applyFill="1" applyBorder="1" applyAlignment="1">
      <alignment vertical="center" wrapText="1"/>
    </xf>
    <xf numFmtId="0" fontId="124" fillId="0" borderId="117" xfId="0" applyFont="1" applyFill="1" applyBorder="1" applyAlignment="1">
      <alignment horizontal="left" vertical="center" wrapText="1" indent="1"/>
    </xf>
    <xf numFmtId="0" fontId="124" fillId="3" borderId="117" xfId="0" applyFont="1" applyFill="1" applyBorder="1" applyAlignment="1">
      <alignment horizontal="left" vertical="center" wrapText="1" indent="1"/>
    </xf>
    <xf numFmtId="0" fontId="123" fillId="3" borderId="118" xfId="0" applyFont="1" applyFill="1" applyBorder="1" applyAlignment="1">
      <alignment horizontal="left" vertical="center" wrapText="1"/>
    </xf>
    <xf numFmtId="0" fontId="124" fillId="0" borderId="107" xfId="20954" applyFont="1" applyFill="1" applyBorder="1" applyAlignment="1">
      <alignment horizontal="left" vertical="center" wrapText="1" indent="1"/>
    </xf>
    <xf numFmtId="0" fontId="123" fillId="0" borderId="107" xfId="0" applyFont="1" applyFill="1" applyBorder="1" applyAlignment="1">
      <alignment horizontal="left" vertical="center" wrapText="1"/>
    </xf>
    <xf numFmtId="0" fontId="125" fillId="0" borderId="107" xfId="20954" applyFont="1" applyFill="1" applyBorder="1" applyAlignment="1">
      <alignment horizontal="center" vertical="center" wrapText="1"/>
    </xf>
    <xf numFmtId="0" fontId="123" fillId="3" borderId="119" xfId="0" applyFont="1" applyFill="1" applyBorder="1" applyAlignment="1">
      <alignment horizontal="left" vertical="center" wrapText="1"/>
    </xf>
    <xf numFmtId="0" fontId="0" fillId="0" borderId="120" xfId="0" applyBorder="1" applyAlignment="1">
      <alignment horizontal="center"/>
    </xf>
    <xf numFmtId="0" fontId="122" fillId="3" borderId="120" xfId="20954" applyFont="1" applyFill="1" applyBorder="1" applyAlignment="1">
      <alignment horizontal="left" vertical="center" wrapText="1" indent="1"/>
    </xf>
    <xf numFmtId="0" fontId="122" fillId="3" borderId="117" xfId="0" applyFont="1" applyFill="1" applyBorder="1" applyAlignment="1">
      <alignment horizontal="left" vertical="center" wrapText="1" indent="1"/>
    </xf>
    <xf numFmtId="0" fontId="122" fillId="0" borderId="120" xfId="20954" applyFont="1" applyFill="1" applyBorder="1" applyAlignment="1">
      <alignment horizontal="left" vertical="center" wrapText="1" indent="1"/>
    </xf>
    <xf numFmtId="0" fontId="123" fillId="0" borderId="120" xfId="20954" applyFont="1" applyFill="1" applyBorder="1" applyAlignment="1">
      <alignment horizontal="left" vertical="center" wrapText="1"/>
    </xf>
    <xf numFmtId="0" fontId="123" fillId="0" borderId="120" xfId="0" applyFont="1" applyFill="1" applyBorder="1" applyAlignment="1">
      <alignment vertical="center" wrapText="1"/>
    </xf>
    <xf numFmtId="0" fontId="125" fillId="0" borderId="120" xfId="20954" applyFont="1" applyFill="1" applyBorder="1" applyAlignment="1">
      <alignment horizontal="center" vertical="center" wrapText="1"/>
    </xf>
    <xf numFmtId="0" fontId="123" fillId="3" borderId="120" xfId="20954" applyFont="1" applyFill="1" applyBorder="1" applyAlignment="1">
      <alignment horizontal="left" vertical="center" wrapText="1"/>
    </xf>
    <xf numFmtId="0" fontId="123" fillId="0" borderId="120" xfId="0" applyFont="1" applyFill="1" applyBorder="1" applyAlignment="1">
      <alignment horizontal="left" vertical="center" wrapText="1"/>
    </xf>
    <xf numFmtId="0" fontId="2" fillId="0" borderId="120" xfId="0" applyFont="1" applyFill="1" applyBorder="1" applyAlignment="1" applyProtection="1">
      <alignment horizontal="center" vertical="center" wrapText="1"/>
    </xf>
    <xf numFmtId="0" fontId="0" fillId="0" borderId="120" xfId="0" applyBorder="1" applyAlignment="1">
      <alignment horizontal="center" vertical="center"/>
    </xf>
    <xf numFmtId="0" fontId="123" fillId="0" borderId="125" xfId="0" applyFont="1" applyFill="1" applyBorder="1" applyAlignment="1">
      <alignment horizontal="justify" vertical="center" wrapText="1"/>
    </xf>
    <xf numFmtId="0" fontId="122" fillId="0" borderId="117" xfId="0" applyFont="1" applyFill="1" applyBorder="1" applyAlignment="1">
      <alignment horizontal="left" vertical="center" wrapText="1" indent="1"/>
    </xf>
    <xf numFmtId="0" fontId="122" fillId="0" borderId="118" xfId="0" applyFont="1" applyFill="1" applyBorder="1" applyAlignment="1">
      <alignment horizontal="left" vertical="center" wrapText="1" indent="1"/>
    </xf>
    <xf numFmtId="0" fontId="123" fillId="0" borderId="117" xfId="0" applyFont="1" applyFill="1" applyBorder="1" applyAlignment="1">
      <alignment horizontal="justify" vertical="center" wrapText="1"/>
    </xf>
    <xf numFmtId="0" fontId="121" fillId="0" borderId="117" xfId="0" applyFont="1" applyFill="1" applyBorder="1" applyAlignment="1">
      <alignment horizontal="justify" vertical="center" wrapText="1"/>
    </xf>
    <xf numFmtId="0" fontId="123" fillId="3" borderId="117" xfId="0" applyFont="1" applyFill="1" applyBorder="1" applyAlignment="1">
      <alignment horizontal="justify" vertical="center" wrapText="1"/>
    </xf>
    <xf numFmtId="0" fontId="123" fillId="0" borderId="118" xfId="0" applyFont="1" applyFill="1" applyBorder="1" applyAlignment="1">
      <alignment horizontal="justify" vertical="center" wrapText="1"/>
    </xf>
    <xf numFmtId="0" fontId="123" fillId="0" borderId="119" xfId="0" applyFont="1" applyFill="1" applyBorder="1" applyAlignment="1">
      <alignment horizontal="justify" vertical="center" wrapText="1"/>
    </xf>
    <xf numFmtId="0" fontId="121" fillId="0" borderId="117" xfId="0" applyFont="1" applyFill="1" applyBorder="1" applyAlignment="1">
      <alignment vertical="center" wrapText="1"/>
    </xf>
    <xf numFmtId="0" fontId="122" fillId="0" borderId="117" xfId="0" applyFont="1" applyFill="1" applyBorder="1" applyAlignment="1">
      <alignment horizontal="left" vertical="center" wrapText="1"/>
    </xf>
    <xf numFmtId="0" fontId="123" fillId="0" borderId="126" xfId="0" applyFont="1" applyFill="1" applyBorder="1" applyAlignment="1">
      <alignment vertical="center" wrapText="1"/>
    </xf>
    <xf numFmtId="0" fontId="123" fillId="3" borderId="117" xfId="0" applyFont="1" applyFill="1" applyBorder="1" applyAlignment="1">
      <alignment vertical="center" wrapText="1"/>
    </xf>
    <xf numFmtId="0" fontId="2" fillId="0" borderId="123" xfId="0" applyNumberFormat="1" applyFont="1" applyFill="1" applyBorder="1" applyAlignment="1">
      <alignment horizontal="left" vertical="center" wrapText="1" indent="4"/>
    </xf>
    <xf numFmtId="0" fontId="45" fillId="0" borderId="123" xfId="0" applyNumberFormat="1" applyFont="1" applyFill="1" applyBorder="1" applyAlignment="1">
      <alignment vertical="center" wrapText="1"/>
    </xf>
    <xf numFmtId="0" fontId="2" fillId="0" borderId="120" xfId="0" applyFont="1" applyFill="1" applyBorder="1" applyAlignment="1" applyProtection="1">
      <alignment horizontal="left" vertical="center" indent="11"/>
      <protection locked="0"/>
    </xf>
    <xf numFmtId="0" fontId="46" fillId="0" borderId="120" xfId="0" applyFont="1" applyFill="1" applyBorder="1" applyAlignment="1" applyProtection="1">
      <alignment horizontal="left" vertical="center" indent="17"/>
      <protection locked="0"/>
    </xf>
    <xf numFmtId="0" fontId="2" fillId="0" borderId="123" xfId="0" applyNumberFormat="1" applyFont="1" applyFill="1" applyBorder="1" applyAlignment="1">
      <alignment horizontal="left" vertical="center" wrapText="1"/>
    </xf>
    <xf numFmtId="191" fontId="93" fillId="0" borderId="0" xfId="0" applyNumberFormat="1" applyFont="1" applyFill="1" applyBorder="1" applyAlignment="1" applyProtection="1">
      <alignment horizontal="right"/>
    </xf>
    <xf numFmtId="43" fontId="84" fillId="0" borderId="78" xfId="7" applyFont="1" applyFill="1" applyBorder="1" applyAlignment="1">
      <alignment horizontal="center" vertical="center"/>
    </xf>
    <xf numFmtId="43" fontId="84" fillId="0" borderId="120" xfId="7" applyFont="1" applyFill="1" applyBorder="1" applyAlignment="1">
      <alignment horizontal="center" vertical="center"/>
    </xf>
    <xf numFmtId="0" fontId="122" fillId="3" borderId="118" xfId="0" applyFont="1" applyFill="1" applyBorder="1" applyAlignment="1">
      <alignment horizontal="left" vertical="center" wrapText="1" indent="1"/>
    </xf>
    <xf numFmtId="0" fontId="122" fillId="3" borderId="120" xfId="0" applyFont="1" applyFill="1" applyBorder="1" applyAlignment="1">
      <alignment horizontal="left" vertical="center" wrapText="1" indent="1"/>
    </xf>
    <xf numFmtId="167" fontId="84" fillId="0" borderId="120" xfId="0" applyNumberFormat="1" applyFont="1" applyBorder="1" applyAlignment="1">
      <alignment horizontal="center"/>
    </xf>
    <xf numFmtId="0" fontId="123" fillId="0" borderId="120" xfId="0" applyFont="1" applyBorder="1" applyAlignment="1">
      <alignment horizontal="left" vertical="center" wrapText="1"/>
    </xf>
    <xf numFmtId="0" fontId="84" fillId="0" borderId="120" xfId="0" applyFont="1" applyBorder="1"/>
    <xf numFmtId="0" fontId="122" fillId="0" borderId="120" xfId="0" applyFont="1" applyBorder="1" applyAlignment="1">
      <alignment horizontal="left" vertical="center" wrapText="1" indent="1"/>
    </xf>
    <xf numFmtId="0" fontId="123" fillId="3" borderId="120" xfId="0" applyFont="1" applyFill="1" applyBorder="1" applyAlignment="1">
      <alignment horizontal="left" vertical="center" wrapText="1"/>
    </xf>
    <xf numFmtId="0" fontId="124" fillId="3" borderId="120" xfId="0" applyFont="1" applyFill="1" applyBorder="1" applyAlignment="1">
      <alignment horizontal="left" vertical="center" wrapText="1" indent="1"/>
    </xf>
    <xf numFmtId="0" fontId="126" fillId="0" borderId="120" xfId="0" applyFont="1" applyBorder="1" applyAlignment="1">
      <alignment horizontal="justify"/>
    </xf>
    <xf numFmtId="167" fontId="86" fillId="0" borderId="120" xfId="0" applyNumberFormat="1" applyFont="1" applyFill="1" applyBorder="1" applyAlignment="1">
      <alignment horizontal="center"/>
    </xf>
    <xf numFmtId="167" fontId="86" fillId="0" borderId="54" xfId="0" applyNumberFormat="1" applyFont="1" applyFill="1" applyBorder="1" applyAlignment="1">
      <alignment horizontal="center"/>
    </xf>
    <xf numFmtId="167" fontId="84" fillId="0" borderId="56" xfId="0" applyNumberFormat="1" applyFont="1" applyFill="1" applyBorder="1" applyAlignment="1">
      <alignment horizontal="center"/>
    </xf>
    <xf numFmtId="167" fontId="87" fillId="0" borderId="56" xfId="0" applyNumberFormat="1" applyFont="1" applyFill="1" applyBorder="1" applyAlignment="1">
      <alignment horizontal="center"/>
    </xf>
    <xf numFmtId="167" fontId="46" fillId="0" borderId="56" xfId="0" applyNumberFormat="1" applyFont="1" applyFill="1" applyBorder="1" applyAlignment="1">
      <alignment horizontal="center"/>
    </xf>
    <xf numFmtId="167" fontId="84" fillId="0" borderId="59" xfId="0" applyNumberFormat="1" applyFont="1" applyFill="1" applyBorder="1" applyAlignment="1">
      <alignment horizontal="center"/>
    </xf>
    <xf numFmtId="0" fontId="84" fillId="0" borderId="120" xfId="0" applyFont="1" applyBorder="1" applyAlignment="1">
      <alignment horizontal="center"/>
    </xf>
    <xf numFmtId="0" fontId="122" fillId="0" borderId="120" xfId="0" applyFont="1" applyFill="1" applyBorder="1" applyAlignment="1">
      <alignment horizontal="left" vertical="center" wrapText="1" indent="1"/>
    </xf>
    <xf numFmtId="0" fontId="110" fillId="0" borderId="0" xfId="0" applyFont="1"/>
    <xf numFmtId="0" fontId="113" fillId="0" borderId="120" xfId="0" applyFont="1" applyBorder="1"/>
    <xf numFmtId="49" fontId="115" fillId="0" borderId="120" xfId="5" applyNumberFormat="1" applyFont="1" applyFill="1" applyBorder="1" applyAlignment="1" applyProtection="1">
      <alignment horizontal="right" vertical="center"/>
      <protection locked="0"/>
    </xf>
    <xf numFmtId="0" fontId="114" fillId="3" borderId="120" xfId="13" applyFont="1" applyFill="1" applyBorder="1" applyAlignment="1" applyProtection="1">
      <alignment horizontal="left" vertical="center" wrapText="1"/>
      <protection locked="0"/>
    </xf>
    <xf numFmtId="49" fontId="114" fillId="3" borderId="120" xfId="5" applyNumberFormat="1" applyFont="1" applyFill="1" applyBorder="1" applyAlignment="1" applyProtection="1">
      <alignment horizontal="right" vertical="center"/>
      <protection locked="0"/>
    </xf>
    <xf numFmtId="0" fontId="114" fillId="0" borderId="120" xfId="13" applyFont="1" applyFill="1" applyBorder="1" applyAlignment="1" applyProtection="1">
      <alignment horizontal="left" vertical="center" wrapText="1"/>
      <protection locked="0"/>
    </xf>
    <xf numFmtId="49" fontId="114" fillId="0" borderId="120" xfId="5" applyNumberFormat="1" applyFont="1" applyFill="1" applyBorder="1" applyAlignment="1" applyProtection="1">
      <alignment horizontal="right" vertical="center"/>
      <protection locked="0"/>
    </xf>
    <xf numFmtId="0" fontId="116" fillId="0" borderId="120" xfId="13" applyFont="1" applyFill="1" applyBorder="1" applyAlignment="1" applyProtection="1">
      <alignment horizontal="left" vertical="center" wrapText="1"/>
      <protection locked="0"/>
    </xf>
    <xf numFmtId="0" fontId="113" fillId="0" borderId="120" xfId="0" applyFont="1" applyFill="1" applyBorder="1" applyAlignment="1">
      <alignment horizontal="center" vertical="center" wrapText="1"/>
    </xf>
    <xf numFmtId="43" fontId="95" fillId="0" borderId="0" xfId="7" applyFont="1"/>
    <xf numFmtId="0" fontId="110" fillId="0" borderId="0" xfId="0" applyFont="1" applyAlignment="1">
      <alignment wrapText="1"/>
    </xf>
    <xf numFmtId="166" fontId="109" fillId="35" borderId="120" xfId="20953" applyFont="1" applyFill="1" applyBorder="1"/>
    <xf numFmtId="0" fontId="109" fillId="0" borderId="120" xfId="0" applyFont="1" applyBorder="1"/>
    <xf numFmtId="0" fontId="109" fillId="0" borderId="120" xfId="0" applyFont="1" applyFill="1" applyBorder="1"/>
    <xf numFmtId="0" fontId="109" fillId="0" borderId="120" xfId="0" applyFont="1" applyBorder="1" applyAlignment="1">
      <alignment horizontal="left" indent="8"/>
    </xf>
    <xf numFmtId="0" fontId="109" fillId="0" borderId="120" xfId="0" applyFont="1" applyBorder="1" applyAlignment="1">
      <alignment wrapText="1"/>
    </xf>
    <xf numFmtId="0" fontId="113" fillId="0" borderId="0" xfId="0" applyFont="1"/>
    <xf numFmtId="0" fontId="112" fillId="0" borderId="120" xfId="0" applyFont="1" applyBorder="1"/>
    <xf numFmtId="49" fontId="115" fillId="0" borderId="120" xfId="5" applyNumberFormat="1" applyFont="1" applyFill="1" applyBorder="1" applyAlignment="1" applyProtection="1">
      <alignment horizontal="right" vertical="center" wrapText="1"/>
      <protection locked="0"/>
    </xf>
    <xf numFmtId="49" fontId="114" fillId="3" borderId="120" xfId="5" applyNumberFormat="1" applyFont="1" applyFill="1" applyBorder="1" applyAlignment="1" applyProtection="1">
      <alignment horizontal="right" vertical="center" wrapText="1"/>
      <protection locked="0"/>
    </xf>
    <xf numFmtId="49" fontId="114" fillId="0" borderId="120" xfId="5" applyNumberFormat="1" applyFont="1" applyFill="1" applyBorder="1" applyAlignment="1" applyProtection="1">
      <alignment horizontal="right" vertical="center" wrapText="1"/>
      <protection locked="0"/>
    </xf>
    <xf numFmtId="0" fontId="109" fillId="0" borderId="120" xfId="0" applyFont="1" applyBorder="1" applyAlignment="1">
      <alignment horizontal="center" vertical="center" wrapText="1"/>
    </xf>
    <xf numFmtId="0" fontId="109" fillId="0" borderId="124" xfId="0" applyFont="1" applyFill="1" applyBorder="1" applyAlignment="1">
      <alignment horizontal="center" vertical="center" wrapText="1"/>
    </xf>
    <xf numFmtId="0" fontId="109" fillId="0" borderId="120" xfId="0" applyFont="1" applyBorder="1" applyAlignment="1">
      <alignment horizontal="center" vertical="center"/>
    </xf>
    <xf numFmtId="0" fontId="109" fillId="0" borderId="0" xfId="0" applyFont="1"/>
    <xf numFmtId="0" fontId="109" fillId="0" borderId="0" xfId="0" applyFont="1" applyAlignment="1">
      <alignment wrapText="1"/>
    </xf>
    <xf numFmtId="14" fontId="109" fillId="0" borderId="0" xfId="0" applyNumberFormat="1" applyFont="1"/>
    <xf numFmtId="0" fontId="110" fillId="0" borderId="0" xfId="0" applyFont="1" applyBorder="1"/>
    <xf numFmtId="0" fontId="110" fillId="0" borderId="0" xfId="0" applyFont="1" applyBorder="1" applyAlignment="1">
      <alignment horizontal="left"/>
    </xf>
    <xf numFmtId="0" fontId="112" fillId="0" borderId="120" xfId="0" applyFont="1" applyFill="1" applyBorder="1"/>
    <xf numFmtId="0" fontId="109" fillId="0" borderId="120" xfId="0" applyNumberFormat="1" applyFont="1" applyFill="1" applyBorder="1" applyAlignment="1">
      <alignment horizontal="left" vertical="center" wrapText="1"/>
    </xf>
    <xf numFmtId="0" fontId="112" fillId="0" borderId="120" xfId="0" applyFont="1" applyFill="1" applyBorder="1" applyAlignment="1">
      <alignment horizontal="left" wrapText="1" indent="1"/>
    </xf>
    <xf numFmtId="0" fontId="112" fillId="0" borderId="120" xfId="0" applyFont="1" applyFill="1" applyBorder="1" applyAlignment="1">
      <alignment horizontal="left" vertical="center" indent="1"/>
    </xf>
    <xf numFmtId="0" fontId="110" fillId="0" borderId="120" xfId="0" applyFont="1" applyBorder="1"/>
    <xf numFmtId="0" fontId="109" fillId="0" borderId="120" xfId="0" applyFont="1" applyFill="1" applyBorder="1" applyAlignment="1">
      <alignment horizontal="left" wrapText="1" indent="1"/>
    </xf>
    <xf numFmtId="0" fontId="109" fillId="0" borderId="120" xfId="0" applyFont="1" applyFill="1" applyBorder="1" applyAlignment="1">
      <alignment horizontal="left" indent="1"/>
    </xf>
    <xf numFmtId="0" fontId="109" fillId="0" borderId="120" xfId="0" applyFont="1" applyFill="1" applyBorder="1" applyAlignment="1">
      <alignment horizontal="left" wrapText="1" indent="4"/>
    </xf>
    <xf numFmtId="0" fontId="109" fillId="0" borderId="120" xfId="0" applyNumberFormat="1" applyFont="1" applyFill="1" applyBorder="1" applyAlignment="1">
      <alignment horizontal="left" indent="3"/>
    </xf>
    <xf numFmtId="0" fontId="112" fillId="0" borderId="120" xfId="0" applyFont="1" applyFill="1" applyBorder="1" applyAlignment="1">
      <alignment horizontal="left" indent="1"/>
    </xf>
    <xf numFmtId="0" fontId="110" fillId="77" borderId="120" xfId="0" applyFont="1" applyFill="1" applyBorder="1"/>
    <xf numFmtId="0" fontId="113" fillId="0" borderId="7" xfId="0" applyFont="1" applyBorder="1"/>
    <xf numFmtId="0" fontId="113" fillId="0" borderId="120" xfId="0" applyFont="1" applyFill="1" applyBorder="1"/>
    <xf numFmtId="0" fontId="110" fillId="0" borderId="120" xfId="0" applyFont="1" applyFill="1" applyBorder="1" applyAlignment="1">
      <alignment horizontal="left" wrapText="1" indent="2"/>
    </xf>
    <xf numFmtId="0" fontId="110" fillId="0" borderId="120" xfId="0" applyFont="1" applyFill="1" applyBorder="1"/>
    <xf numFmtId="0" fontId="110" fillId="0" borderId="120" xfId="0" applyFont="1" applyFill="1" applyBorder="1" applyAlignment="1">
      <alignment horizontal="left" wrapText="1"/>
    </xf>
    <xf numFmtId="0" fontId="109" fillId="0" borderId="0" xfId="0" applyFont="1" applyBorder="1"/>
    <xf numFmtId="0" fontId="109" fillId="0" borderId="120" xfId="0" applyFont="1" applyBorder="1" applyAlignment="1">
      <alignment horizontal="left" indent="1"/>
    </xf>
    <xf numFmtId="0" fontId="109" fillId="0" borderId="120" xfId="0" applyFont="1" applyBorder="1" applyAlignment="1">
      <alignment horizontal="center"/>
    </xf>
    <xf numFmtId="0" fontId="109" fillId="0" borderId="0" xfId="0" applyFont="1" applyBorder="1" applyAlignment="1">
      <alignment horizontal="center" vertical="center"/>
    </xf>
    <xf numFmtId="0" fontId="109" fillId="0" borderId="120" xfId="0" applyFont="1" applyFill="1" applyBorder="1" applyAlignment="1">
      <alignment horizontal="center" vertical="center" wrapText="1"/>
    </xf>
    <xf numFmtId="0" fontId="109" fillId="0" borderId="7" xfId="0" applyFont="1" applyBorder="1" applyAlignment="1">
      <alignment horizontal="center" vertical="center" wrapText="1"/>
    </xf>
    <xf numFmtId="0" fontId="109" fillId="0" borderId="7" xfId="0" applyFont="1" applyBorder="1" applyAlignment="1">
      <alignment wrapText="1"/>
    </xf>
    <xf numFmtId="0" fontId="109" fillId="0" borderId="0" xfId="0" applyFont="1" applyBorder="1" applyAlignment="1">
      <alignment horizontal="center" vertical="center" wrapText="1"/>
    </xf>
    <xf numFmtId="0" fontId="109" fillId="0" borderId="99" xfId="0" applyFont="1" applyFill="1" applyBorder="1" applyAlignment="1">
      <alignment horizontal="center" vertical="center" wrapText="1"/>
    </xf>
    <xf numFmtId="0" fontId="109" fillId="0" borderId="0" xfId="0" applyFont="1" applyFill="1" applyBorder="1" applyAlignment="1">
      <alignment horizontal="center" vertical="center" wrapText="1"/>
    </xf>
    <xf numFmtId="0" fontId="109" fillId="0" borderId="123" xfId="0" applyFont="1" applyFill="1" applyBorder="1" applyAlignment="1">
      <alignment horizontal="center" vertical="center" wrapText="1"/>
    </xf>
    <xf numFmtId="0" fontId="109" fillId="0" borderId="100" xfId="0" applyFont="1" applyFill="1" applyBorder="1" applyAlignment="1">
      <alignment horizontal="center" vertical="center" wrapText="1"/>
    </xf>
    <xf numFmtId="0" fontId="109" fillId="0" borderId="0" xfId="0" applyFont="1" applyFill="1"/>
    <xf numFmtId="49" fontId="109" fillId="0" borderId="22" xfId="0" applyNumberFormat="1" applyFont="1" applyFill="1" applyBorder="1" applyAlignment="1">
      <alignment horizontal="left" wrapText="1" indent="1"/>
    </xf>
    <xf numFmtId="0" fontId="109" fillId="0" borderId="20" xfId="0" applyNumberFormat="1" applyFont="1" applyFill="1" applyBorder="1" applyAlignment="1">
      <alignment horizontal="left" wrapText="1" indent="1"/>
    </xf>
    <xf numFmtId="49" fontId="109" fillId="0" borderId="79" xfId="0" applyNumberFormat="1" applyFont="1" applyFill="1" applyBorder="1" applyAlignment="1">
      <alignment horizontal="left" wrapText="1" indent="1"/>
    </xf>
    <xf numFmtId="0" fontId="109" fillId="0" borderId="17" xfId="0" applyNumberFormat="1" applyFont="1" applyFill="1" applyBorder="1" applyAlignment="1">
      <alignment horizontal="left" wrapText="1" indent="1"/>
    </xf>
    <xf numFmtId="49" fontId="109" fillId="0" borderId="17" xfId="0" applyNumberFormat="1" applyFont="1" applyFill="1" applyBorder="1" applyAlignment="1">
      <alignment horizontal="left" wrapText="1" indent="3"/>
    </xf>
    <xf numFmtId="49" fontId="109" fillId="0" borderId="79" xfId="0" applyNumberFormat="1" applyFont="1" applyFill="1" applyBorder="1" applyAlignment="1">
      <alignment horizontal="left" wrapText="1" indent="3"/>
    </xf>
    <xf numFmtId="49" fontId="109" fillId="0" borderId="79" xfId="0" applyNumberFormat="1" applyFont="1" applyFill="1" applyBorder="1" applyAlignment="1">
      <alignment horizontal="left" wrapText="1" indent="2"/>
    </xf>
    <xf numFmtId="49" fontId="109" fillId="0" borderId="17" xfId="0" applyNumberFormat="1" applyFont="1" applyBorder="1" applyAlignment="1">
      <alignment horizontal="left" wrapText="1" indent="2"/>
    </xf>
    <xf numFmtId="49" fontId="109" fillId="0" borderId="79" xfId="0" applyNumberFormat="1" applyFont="1" applyFill="1" applyBorder="1" applyAlignment="1">
      <alignment horizontal="left" vertical="top" wrapText="1" indent="2"/>
    </xf>
    <xf numFmtId="49" fontId="109" fillId="0" borderId="79" xfId="0" applyNumberFormat="1" applyFont="1" applyFill="1" applyBorder="1" applyAlignment="1">
      <alignment horizontal="left" indent="1"/>
    </xf>
    <xf numFmtId="0" fontId="109" fillId="0" borderId="17" xfId="0" applyNumberFormat="1" applyFont="1" applyBorder="1" applyAlignment="1">
      <alignment horizontal="left" indent="1"/>
    </xf>
    <xf numFmtId="49" fontId="109" fillId="0" borderId="17" xfId="0" applyNumberFormat="1" applyFont="1" applyBorder="1" applyAlignment="1">
      <alignment horizontal="left" indent="1"/>
    </xf>
    <xf numFmtId="49" fontId="109" fillId="0" borderId="79" xfId="0" applyNumberFormat="1" applyFont="1" applyFill="1" applyBorder="1" applyAlignment="1">
      <alignment horizontal="left" indent="3"/>
    </xf>
    <xf numFmtId="49" fontId="109" fillId="0" borderId="17" xfId="0" applyNumberFormat="1" applyFont="1" applyBorder="1" applyAlignment="1">
      <alignment horizontal="left" indent="3"/>
    </xf>
    <xf numFmtId="0" fontId="109" fillId="0" borderId="17" xfId="0" applyFont="1" applyBorder="1" applyAlignment="1">
      <alignment horizontal="left" indent="2"/>
    </xf>
    <xf numFmtId="0" fontId="109" fillId="0" borderId="79" xfId="0" applyFont="1" applyBorder="1" applyAlignment="1">
      <alignment horizontal="left" indent="2"/>
    </xf>
    <xf numFmtId="0" fontId="109" fillId="0" borderId="17" xfId="0" applyFont="1" applyBorder="1" applyAlignment="1">
      <alignment horizontal="left" indent="1"/>
    </xf>
    <xf numFmtId="0" fontId="109" fillId="0" borderId="79" xfId="0" applyFont="1" applyBorder="1" applyAlignment="1">
      <alignment horizontal="left" indent="1"/>
    </xf>
    <xf numFmtId="0" fontId="112" fillId="0" borderId="62" xfId="0" applyFont="1" applyBorder="1"/>
    <xf numFmtId="0" fontId="109" fillId="0" borderId="65" xfId="0" applyFont="1" applyBorder="1"/>
    <xf numFmtId="0" fontId="109" fillId="0" borderId="73" xfId="0" applyFont="1" applyBorder="1" applyAlignment="1">
      <alignment horizontal="center" vertical="center" wrapText="1"/>
    </xf>
    <xf numFmtId="0" fontId="109" fillId="0" borderId="79" xfId="0" applyFont="1" applyFill="1" applyBorder="1" applyAlignment="1">
      <alignment horizontal="center" vertical="center" wrapText="1"/>
    </xf>
    <xf numFmtId="0" fontId="109" fillId="0" borderId="0" xfId="0" applyFont="1" applyBorder="1" applyAlignment="1">
      <alignment wrapText="1"/>
    </xf>
    <xf numFmtId="14" fontId="109" fillId="0" borderId="0" xfId="0" applyNumberFormat="1" applyFont="1" applyBorder="1"/>
    <xf numFmtId="0" fontId="109" fillId="0" borderId="0" xfId="0" applyFont="1" applyAlignment="1">
      <alignment horizontal="center" vertical="center"/>
    </xf>
    <xf numFmtId="0" fontId="109" fillId="0" borderId="0" xfId="0" applyFont="1" applyBorder="1" applyAlignment="1">
      <alignment horizontal="left"/>
    </xf>
    <xf numFmtId="0" fontId="112" fillId="0" borderId="120" xfId="0" applyNumberFormat="1" applyFont="1" applyFill="1" applyBorder="1" applyAlignment="1">
      <alignment horizontal="left" vertical="center" wrapText="1"/>
    </xf>
    <xf numFmtId="0" fontId="109" fillId="0" borderId="7" xfId="0" applyFont="1" applyFill="1" applyBorder="1" applyAlignment="1">
      <alignment horizontal="center" vertical="center" wrapText="1"/>
    </xf>
    <xf numFmtId="0" fontId="114" fillId="0" borderId="0" xfId="0" applyFont="1"/>
    <xf numFmtId="0" fontId="93" fillId="0" borderId="0" xfId="0" applyFont="1" applyFill="1" applyBorder="1" applyAlignment="1">
      <alignment wrapText="1"/>
    </xf>
    <xf numFmtId="0" fontId="112" fillId="0" borderId="120" xfId="0" applyFont="1" applyBorder="1" applyAlignment="1">
      <alignment horizontal="center" vertical="center" wrapText="1"/>
    </xf>
    <xf numFmtId="0" fontId="114" fillId="0" borderId="0" xfId="0" applyFont="1" applyAlignment="1">
      <alignment horizontal="center" vertical="center"/>
    </xf>
    <xf numFmtId="0" fontId="130" fillId="0" borderId="0" xfId="0" applyFont="1"/>
    <xf numFmtId="0" fontId="109" fillId="0" borderId="115" xfId="0" applyNumberFormat="1" applyFont="1" applyFill="1" applyBorder="1" applyAlignment="1">
      <alignment horizontal="left" vertical="center" wrapText="1" indent="1" readingOrder="1"/>
    </xf>
    <xf numFmtId="0" fontId="130" fillId="0" borderId="120" xfId="0" applyFont="1" applyBorder="1" applyAlignment="1">
      <alignment horizontal="left" indent="3"/>
    </xf>
    <xf numFmtId="0" fontId="112" fillId="0" borderId="120" xfId="0" applyNumberFormat="1" applyFont="1" applyFill="1" applyBorder="1" applyAlignment="1">
      <alignment vertical="center" wrapText="1" readingOrder="1"/>
    </xf>
    <xf numFmtId="0" fontId="130" fillId="0" borderId="120" xfId="0" applyFont="1" applyFill="1" applyBorder="1" applyAlignment="1">
      <alignment horizontal="left" indent="2"/>
    </xf>
    <xf numFmtId="0" fontId="109" fillId="0" borderId="116" xfId="0" applyNumberFormat="1" applyFont="1" applyFill="1" applyBorder="1" applyAlignment="1">
      <alignment vertical="center" wrapText="1" readingOrder="1"/>
    </xf>
    <xf numFmtId="0" fontId="130" fillId="0" borderId="124" xfId="0" applyFont="1" applyBorder="1" applyAlignment="1">
      <alignment horizontal="left" indent="2"/>
    </xf>
    <xf numFmtId="0" fontId="109" fillId="0" borderId="115" xfId="0" applyNumberFormat="1" applyFont="1" applyFill="1" applyBorder="1" applyAlignment="1">
      <alignment vertical="center" wrapText="1" readingOrder="1"/>
    </xf>
    <xf numFmtId="0" fontId="130" fillId="0" borderId="120" xfId="0" applyFont="1" applyBorder="1" applyAlignment="1">
      <alignment horizontal="left" indent="2"/>
    </xf>
    <xf numFmtId="0" fontId="109" fillId="0" borderId="114" xfId="0" applyNumberFormat="1" applyFont="1" applyFill="1" applyBorder="1" applyAlignment="1">
      <alignment vertical="center" wrapText="1" readingOrder="1"/>
    </xf>
    <xf numFmtId="0" fontId="130" fillId="0" borderId="7" xfId="0" applyFont="1" applyBorder="1"/>
    <xf numFmtId="167" fontId="131" fillId="79" borderId="55" xfId="0" applyNumberFormat="1" applyFont="1" applyFill="1" applyBorder="1" applyAlignment="1">
      <alignment horizontal="center"/>
    </xf>
    <xf numFmtId="0" fontId="95" fillId="0" borderId="0" xfId="11" applyFont="1" applyFill="1" applyBorder="1" applyProtection="1"/>
    <xf numFmtId="0" fontId="95" fillId="0" borderId="0" xfId="0" applyFont="1"/>
    <xf numFmtId="0" fontId="132" fillId="0" borderId="0" xfId="11" applyFont="1" applyFill="1" applyBorder="1" applyAlignment="1" applyProtection="1"/>
    <xf numFmtId="0" fontId="133" fillId="0" borderId="0" xfId="0" applyFont="1"/>
    <xf numFmtId="0" fontId="134" fillId="80" borderId="15" xfId="0" applyFont="1" applyFill="1" applyBorder="1" applyAlignment="1">
      <alignment horizontal="center" vertical="center"/>
    </xf>
    <xf numFmtId="0" fontId="134" fillId="80" borderId="16" xfId="0" applyFont="1" applyFill="1" applyBorder="1" applyAlignment="1">
      <alignment horizontal="center" vertical="center"/>
    </xf>
    <xf numFmtId="0" fontId="134" fillId="81" borderId="120" xfId="0" applyFont="1" applyFill="1" applyBorder="1" applyAlignment="1">
      <alignment horizontal="left" vertical="center"/>
    </xf>
    <xf numFmtId="192" fontId="134" fillId="81" borderId="79" xfId="7" applyNumberFormat="1" applyFont="1" applyFill="1" applyBorder="1" applyAlignment="1">
      <alignment horizontal="left" vertical="center"/>
    </xf>
    <xf numFmtId="49" fontId="136" fillId="0" borderId="120" xfId="0" applyNumberFormat="1" applyFont="1" applyFill="1" applyBorder="1" applyAlignment="1">
      <alignment horizontal="left" vertical="center"/>
    </xf>
    <xf numFmtId="192" fontId="136" fillId="0" borderId="79" xfId="7" applyNumberFormat="1" applyFont="1" applyFill="1" applyBorder="1" applyAlignment="1">
      <alignment horizontal="left" vertical="center"/>
    </xf>
    <xf numFmtId="0" fontId="136" fillId="0" borderId="120" xfId="0" applyFont="1" applyFill="1" applyBorder="1" applyAlignment="1">
      <alignment horizontal="left" vertical="center"/>
    </xf>
    <xf numFmtId="0" fontId="134" fillId="0" borderId="120" xfId="0" applyFont="1" applyFill="1" applyBorder="1" applyAlignment="1">
      <alignment horizontal="left" vertical="center"/>
    </xf>
    <xf numFmtId="10" fontId="95" fillId="0" borderId="79" xfId="0" applyNumberFormat="1" applyFont="1" applyFill="1" applyBorder="1" applyAlignment="1">
      <alignment horizontal="right" vertical="center" wrapText="1"/>
    </xf>
    <xf numFmtId="0" fontId="138" fillId="82" borderId="21" xfId="0" applyFont="1" applyFill="1" applyBorder="1" applyAlignment="1">
      <alignment horizontal="left" vertical="center"/>
    </xf>
    <xf numFmtId="10" fontId="132" fillId="83" borderId="22" xfId="0" applyNumberFormat="1" applyFont="1" applyFill="1" applyBorder="1" applyAlignment="1">
      <alignment horizontal="right" vertical="center" wrapText="1"/>
    </xf>
    <xf numFmtId="0" fontId="139" fillId="0" borderId="0" xfId="0" applyFont="1" applyFill="1" applyAlignment="1">
      <alignment vertical="top" wrapText="1"/>
    </xf>
    <xf numFmtId="0" fontId="141" fillId="0" borderId="0" xfId="0" applyFont="1" applyFill="1" applyAlignment="1">
      <alignment vertical="top"/>
    </xf>
    <xf numFmtId="0" fontId="141" fillId="0" borderId="0" xfId="0" applyFont="1" applyFill="1" applyAlignment="1">
      <alignment vertical="top" wrapText="1"/>
    </xf>
    <xf numFmtId="0" fontId="0" fillId="0" borderId="1" xfId="0" applyBorder="1"/>
    <xf numFmtId="0" fontId="3" fillId="84" borderId="120" xfId="0" applyFont="1" applyFill="1" applyBorder="1" applyAlignment="1" applyProtection="1">
      <alignment horizontal="center" vertical="center" wrapText="1"/>
    </xf>
    <xf numFmtId="0" fontId="4" fillId="83" borderId="120" xfId="0" applyFont="1" applyFill="1" applyBorder="1" applyAlignment="1" applyProtection="1">
      <alignment vertical="center" wrapText="1"/>
    </xf>
    <xf numFmtId="192" fontId="4" fillId="83" borderId="120" xfId="7" applyNumberFormat="1" applyFont="1" applyFill="1" applyBorder="1" applyAlignment="1">
      <alignment vertical="center"/>
    </xf>
    <xf numFmtId="192" fontId="4" fillId="83" borderId="79" xfId="7" applyNumberFormat="1" applyFont="1" applyFill="1" applyBorder="1" applyAlignment="1">
      <alignment vertical="center"/>
    </xf>
    <xf numFmtId="0" fontId="136" fillId="81" borderId="120" xfId="0" applyFont="1" applyFill="1" applyBorder="1" applyAlignment="1">
      <alignment horizontal="left" vertical="center" wrapText="1" indent="3"/>
    </xf>
    <xf numFmtId="192" fontId="4" fillId="35" borderId="120" xfId="7" applyNumberFormat="1" applyFont="1" applyFill="1" applyBorder="1" applyAlignment="1">
      <alignment vertical="center"/>
    </xf>
    <xf numFmtId="0" fontId="142" fillId="81" borderId="120" xfId="0" applyFont="1" applyFill="1" applyBorder="1" applyAlignment="1">
      <alignment horizontal="left" vertical="center" wrapText="1" indent="5"/>
    </xf>
    <xf numFmtId="0" fontId="143" fillId="80" borderId="120" xfId="0" applyFont="1" applyFill="1" applyBorder="1" applyAlignment="1" applyProtection="1">
      <alignment horizontal="left" vertical="center" wrapText="1" indent="1"/>
    </xf>
    <xf numFmtId="192" fontId="143" fillId="80" borderId="120" xfId="7" applyNumberFormat="1" applyFont="1" applyFill="1" applyBorder="1" applyAlignment="1">
      <alignment vertical="center"/>
    </xf>
    <xf numFmtId="192" fontId="143" fillId="82" borderId="79" xfId="7" applyNumberFormat="1" applyFont="1" applyFill="1" applyBorder="1" applyAlignment="1">
      <alignment vertical="center"/>
    </xf>
    <xf numFmtId="192" fontId="144" fillId="81" borderId="120" xfId="7" applyNumberFormat="1" applyFont="1" applyFill="1" applyBorder="1" applyAlignment="1">
      <alignment vertical="center"/>
    </xf>
    <xf numFmtId="192" fontId="144" fillId="82" borderId="79" xfId="7" applyNumberFormat="1" applyFont="1" applyFill="1" applyBorder="1" applyAlignment="1">
      <alignment vertical="center"/>
    </xf>
    <xf numFmtId="192" fontId="144" fillId="81" borderId="21" xfId="7" applyNumberFormat="1" applyFont="1" applyFill="1" applyBorder="1" applyAlignment="1">
      <alignment vertical="center"/>
    </xf>
    <xf numFmtId="192" fontId="144" fillId="82" borderId="22" xfId="7" applyNumberFormat="1" applyFont="1" applyFill="1" applyBorder="1" applyAlignment="1">
      <alignment vertical="center"/>
    </xf>
    <xf numFmtId="0" fontId="348" fillId="0" borderId="0" xfId="0" applyFont="1"/>
    <xf numFmtId="169" fontId="9" fillId="36" borderId="89" xfId="20" applyBorder="1"/>
    <xf numFmtId="0" fontId="93" fillId="0" borderId="182" xfId="0" applyFont="1" applyFill="1" applyBorder="1" applyAlignment="1">
      <alignment horizontal="center" vertical="center" wrapText="1"/>
    </xf>
    <xf numFmtId="0" fontId="347" fillId="0" borderId="0" xfId="0" applyFont="1"/>
    <xf numFmtId="0" fontId="0" fillId="0" borderId="0" xfId="0"/>
    <xf numFmtId="0" fontId="93" fillId="0" borderId="0" xfId="0" applyFont="1"/>
    <xf numFmtId="0" fontId="349" fillId="0" borderId="0" xfId="0" applyFont="1"/>
    <xf numFmtId="0" fontId="93" fillId="0" borderId="0" xfId="0" applyFont="1" applyBorder="1"/>
    <xf numFmtId="0" fontId="349" fillId="0" borderId="0" xfId="0" applyFont="1" applyBorder="1"/>
    <xf numFmtId="0" fontId="93" fillId="0" borderId="107" xfId="0" applyFont="1" applyFill="1" applyBorder="1" applyAlignment="1" applyProtection="1">
      <alignment horizontal="center" vertical="center" wrapText="1"/>
    </xf>
    <xf numFmtId="0" fontId="350" fillId="0" borderId="107" xfId="0" applyFont="1" applyBorder="1" applyAlignment="1">
      <alignment horizontal="center" vertical="center"/>
    </xf>
    <xf numFmtId="0" fontId="349" fillId="0" borderId="107" xfId="0" applyFont="1" applyBorder="1" applyAlignment="1">
      <alignment horizontal="center"/>
    </xf>
    <xf numFmtId="0" fontId="119" fillId="3" borderId="107" xfId="20954" applyFont="1" applyFill="1" applyBorder="1" applyAlignment="1">
      <alignment horizontal="left" vertical="center" wrapText="1"/>
    </xf>
    <xf numFmtId="0" fontId="93" fillId="0" borderId="107" xfId="20954" applyFont="1" applyFill="1" applyBorder="1" applyAlignment="1">
      <alignment horizontal="left" vertical="center" wrapText="1" indent="1"/>
    </xf>
    <xf numFmtId="0" fontId="351" fillId="3" borderId="117" xfId="0" applyFont="1" applyFill="1" applyBorder="1" applyAlignment="1">
      <alignment horizontal="left" vertical="center" wrapText="1"/>
    </xf>
    <xf numFmtId="0" fontId="93" fillId="3" borderId="107" xfId="20954" applyFont="1" applyFill="1" applyBorder="1" applyAlignment="1">
      <alignment horizontal="left" vertical="center" wrapText="1" indent="1"/>
    </xf>
    <xf numFmtId="0" fontId="119" fillId="0" borderId="117" xfId="0" applyFont="1" applyFill="1" applyBorder="1" applyAlignment="1">
      <alignment horizontal="left" vertical="center" wrapText="1"/>
    </xf>
    <xf numFmtId="0" fontId="351" fillId="0" borderId="117" xfId="0" applyFont="1" applyFill="1" applyBorder="1" applyAlignment="1">
      <alignment horizontal="left" vertical="center" wrapText="1"/>
    </xf>
    <xf numFmtId="0" fontId="351" fillId="0" borderId="117" xfId="0" applyFont="1" applyFill="1" applyBorder="1" applyAlignment="1">
      <alignment vertical="center" wrapText="1"/>
    </xf>
    <xf numFmtId="0" fontId="352" fillId="0" borderId="117" xfId="0" applyFont="1" applyFill="1" applyBorder="1" applyAlignment="1">
      <alignment horizontal="left" vertical="center" wrapText="1" indent="1"/>
    </xf>
    <xf numFmtId="0" fontId="352" fillId="3" borderId="117" xfId="0" applyFont="1" applyFill="1" applyBorder="1" applyAlignment="1">
      <alignment horizontal="left" vertical="center" wrapText="1" indent="1"/>
    </xf>
    <xf numFmtId="0" fontId="351" fillId="3" borderId="118" xfId="0" applyFont="1" applyFill="1" applyBorder="1" applyAlignment="1">
      <alignment horizontal="left" vertical="center" wrapText="1"/>
    </xf>
    <xf numFmtId="0" fontId="352" fillId="0" borderId="107" xfId="20954" applyFont="1" applyFill="1" applyBorder="1" applyAlignment="1">
      <alignment horizontal="left" vertical="center" wrapText="1" indent="1"/>
    </xf>
    <xf numFmtId="0" fontId="351" fillId="0" borderId="107" xfId="0" applyFont="1" applyFill="1" applyBorder="1" applyAlignment="1">
      <alignment horizontal="left" vertical="center" wrapText="1"/>
    </xf>
    <xf numFmtId="0" fontId="351" fillId="0" borderId="107" xfId="20954" applyFont="1" applyFill="1" applyBorder="1" applyAlignment="1">
      <alignment horizontal="center" vertical="center" wrapText="1"/>
    </xf>
    <xf numFmtId="0" fontId="351" fillId="3" borderId="119" xfId="0" applyFont="1" applyFill="1" applyBorder="1" applyAlignment="1">
      <alignment horizontal="left" vertical="center" wrapText="1"/>
    </xf>
    <xf numFmtId="0" fontId="349" fillId="0" borderId="120" xfId="0" applyFont="1" applyBorder="1" applyAlignment="1">
      <alignment horizontal="center"/>
    </xf>
    <xf numFmtId="0" fontId="93" fillId="3" borderId="120" xfId="20954" applyFont="1" applyFill="1" applyBorder="1" applyAlignment="1">
      <alignment horizontal="left" vertical="center" wrapText="1" indent="1"/>
    </xf>
    <xf numFmtId="0" fontId="93" fillId="3" borderId="117" xfId="0" applyFont="1" applyFill="1" applyBorder="1" applyAlignment="1">
      <alignment horizontal="left" vertical="center" wrapText="1" indent="1"/>
    </xf>
    <xf numFmtId="0" fontId="93" fillId="0" borderId="120" xfId="20954" applyFont="1" applyFill="1" applyBorder="1" applyAlignment="1">
      <alignment horizontal="left" vertical="center" wrapText="1" indent="1"/>
    </xf>
    <xf numFmtId="0" fontId="351" fillId="0" borderId="117" xfId="0" applyFont="1" applyBorder="1" applyAlignment="1">
      <alignment horizontal="left" vertical="center" wrapText="1"/>
    </xf>
    <xf numFmtId="0" fontId="93" fillId="0" borderId="117" xfId="0" applyFont="1" applyBorder="1" applyAlignment="1">
      <alignment horizontal="left" vertical="center" wrapText="1" indent="1"/>
    </xf>
    <xf numFmtId="0" fontId="93" fillId="0" borderId="118" xfId="0" applyFont="1" applyBorder="1" applyAlignment="1">
      <alignment horizontal="left" vertical="center" wrapText="1" indent="1"/>
    </xf>
    <xf numFmtId="0" fontId="351" fillId="0" borderId="120" xfId="20954" applyFont="1" applyFill="1" applyBorder="1" applyAlignment="1">
      <alignment horizontal="left" vertical="center" wrapText="1"/>
    </xf>
    <xf numFmtId="0" fontId="351" fillId="0" borderId="120" xfId="0" applyFont="1" applyFill="1" applyBorder="1" applyAlignment="1">
      <alignment vertical="center" wrapText="1"/>
    </xf>
    <xf numFmtId="0" fontId="351" fillId="0" borderId="120" xfId="20954" applyFont="1" applyFill="1" applyBorder="1" applyAlignment="1">
      <alignment horizontal="center" vertical="center" wrapText="1"/>
    </xf>
    <xf numFmtId="0" fontId="351" fillId="3" borderId="120" xfId="20954" applyFont="1" applyFill="1" applyBorder="1" applyAlignment="1">
      <alignment horizontal="left" vertical="center" wrapText="1"/>
    </xf>
    <xf numFmtId="0" fontId="93" fillId="0" borderId="117" xfId="0" applyFont="1" applyFill="1" applyBorder="1" applyAlignment="1">
      <alignment horizontal="left" vertical="center" wrapText="1" indent="1"/>
    </xf>
    <xf numFmtId="0" fontId="353" fillId="0" borderId="0" xfId="0" applyFont="1" applyAlignment="1">
      <alignment horizontal="justify"/>
    </xf>
    <xf numFmtId="0" fontId="351" fillId="0" borderId="120" xfId="0" applyFont="1" applyFill="1" applyBorder="1" applyAlignment="1">
      <alignment horizontal="left" vertical="center" wrapText="1"/>
    </xf>
    <xf numFmtId="0" fontId="349" fillId="0" borderId="0" xfId="0" applyFont="1" applyAlignment="1">
      <alignment horizontal="center"/>
    </xf>
    <xf numFmtId="0" fontId="349" fillId="0" borderId="0" xfId="0" applyFont="1" applyAlignment="1">
      <alignment horizontal="left" vertical="center"/>
    </xf>
    <xf numFmtId="191" fontId="2" fillId="0" borderId="120" xfId="0" applyNumberFormat="1" applyFont="1" applyFill="1" applyBorder="1" applyAlignment="1" applyProtection="1">
      <alignment horizontal="right"/>
    </xf>
    <xf numFmtId="191" fontId="2" fillId="35" borderId="120" xfId="0" applyNumberFormat="1" applyFont="1" applyFill="1" applyBorder="1" applyAlignment="1" applyProtection="1">
      <alignment horizontal="right"/>
    </xf>
    <xf numFmtId="191" fontId="2" fillId="35" borderId="79" xfId="0" applyNumberFormat="1" applyFont="1" applyFill="1" applyBorder="1" applyAlignment="1" applyProtection="1">
      <alignment horizontal="right"/>
    </xf>
    <xf numFmtId="0" fontId="86" fillId="0" borderId="120" xfId="0" applyFont="1" applyBorder="1" applyAlignment="1">
      <alignment vertical="center"/>
    </xf>
    <xf numFmtId="0" fontId="45" fillId="0" borderId="120" xfId="0" applyNumberFormat="1" applyFont="1" applyFill="1" applyBorder="1" applyAlignment="1">
      <alignment vertical="center" wrapText="1"/>
    </xf>
    <xf numFmtId="191" fontId="93" fillId="35" borderId="188" xfId="0" applyNumberFormat="1" applyFont="1" applyFill="1" applyBorder="1" applyAlignment="1" applyProtection="1">
      <alignment horizontal="right"/>
    </xf>
    <xf numFmtId="0" fontId="2" fillId="0" borderId="0" xfId="13" applyFont="1" applyFill="1" applyBorder="1" applyAlignment="1" applyProtection="1">
      <alignment wrapText="1"/>
      <protection locked="0"/>
    </xf>
    <xf numFmtId="0" fontId="351" fillId="0" borderId="188" xfId="20954" applyFont="1" applyFill="1" applyBorder="1" applyAlignment="1">
      <alignment horizontal="left" vertical="center" wrapText="1"/>
    </xf>
    <xf numFmtId="191" fontId="93" fillId="0" borderId="188" xfId="0" applyNumberFormat="1" applyFont="1" applyFill="1" applyBorder="1" applyAlignment="1" applyProtection="1">
      <alignment horizontal="right"/>
    </xf>
    <xf numFmtId="49" fontId="84" fillId="0" borderId="78" xfId="0" applyNumberFormat="1" applyFont="1" applyFill="1" applyBorder="1" applyAlignment="1">
      <alignment horizontal="right"/>
    </xf>
    <xf numFmtId="0" fontId="6" fillId="0" borderId="188" xfId="17" applyFill="1" applyBorder="1" applyAlignment="1" applyProtection="1"/>
    <xf numFmtId="49" fontId="84" fillId="0" borderId="188" xfId="0" applyNumberFormat="1" applyFont="1" applyFill="1" applyBorder="1" applyAlignment="1">
      <alignment horizontal="right"/>
    </xf>
    <xf numFmtId="0" fontId="84" fillId="0" borderId="188" xfId="0" applyFont="1" applyFill="1" applyBorder="1"/>
    <xf numFmtId="0" fontId="95" fillId="0" borderId="0" xfId="0" applyFont="1" applyFill="1"/>
    <xf numFmtId="0" fontId="354" fillId="3" borderId="0" xfId="37364" applyFont="1" applyFill="1" applyAlignment="1" applyProtection="1">
      <alignment vertical="center"/>
      <protection locked="0"/>
    </xf>
    <xf numFmtId="0" fontId="130" fillId="3" borderId="188" xfId="5" applyFont="1" applyFill="1" applyBorder="1" applyAlignment="1" applyProtection="1">
      <alignment vertical="center" wrapText="1"/>
      <protection locked="0"/>
    </xf>
    <xf numFmtId="0" fontId="130" fillId="0" borderId="188" xfId="37365" applyFont="1" applyFill="1" applyBorder="1" applyAlignment="1" applyProtection="1">
      <alignment horizontal="center" vertical="center" wrapText="1"/>
      <protection locked="0"/>
    </xf>
    <xf numFmtId="3" fontId="130" fillId="3" borderId="188" xfId="1" applyNumberFormat="1" applyFont="1" applyFill="1" applyBorder="1" applyAlignment="1" applyProtection="1">
      <alignment horizontal="center" vertical="center" wrapText="1"/>
      <protection locked="0"/>
    </xf>
    <xf numFmtId="9" fontId="130" fillId="3" borderId="188" xfId="15" applyNumberFormat="1" applyFont="1" applyFill="1" applyBorder="1" applyAlignment="1" applyProtection="1">
      <alignment horizontal="center" vertical="center" wrapText="1"/>
      <protection locked="0"/>
    </xf>
    <xf numFmtId="0" fontId="130" fillId="3" borderId="188" xfId="37365" applyFont="1" applyFill="1" applyBorder="1" applyAlignment="1" applyProtection="1">
      <alignment horizontal="center" vertical="center" wrapText="1"/>
      <protection locked="0"/>
    </xf>
    <xf numFmtId="0" fontId="354" fillId="3" borderId="188" xfId="37365" applyFont="1" applyFill="1" applyBorder="1" applyAlignment="1" applyProtection="1">
      <protection locked="0"/>
    </xf>
    <xf numFmtId="3" fontId="130" fillId="151" borderId="188" xfId="5" applyNumberFormat="1" applyFont="1" applyFill="1" applyBorder="1" applyAlignment="1" applyProtection="1"/>
    <xf numFmtId="0" fontId="355" fillId="3" borderId="188" xfId="37365" applyFont="1" applyFill="1" applyBorder="1" applyAlignment="1" applyProtection="1">
      <alignment horizontal="right"/>
      <protection locked="0"/>
    </xf>
    <xf numFmtId="359" fontId="130" fillId="151" borderId="188" xfId="5" applyNumberFormat="1" applyFont="1" applyFill="1" applyBorder="1" applyAlignment="1" applyProtection="1">
      <protection locked="0"/>
    </xf>
    <xf numFmtId="164" fontId="130" fillId="151" borderId="188" xfId="1" applyNumberFormat="1" applyFont="1" applyFill="1" applyBorder="1" applyAlignment="1" applyProtection="1"/>
    <xf numFmtId="0" fontId="130" fillId="3" borderId="188" xfId="37365" applyFont="1" applyFill="1" applyBorder="1" applyAlignment="1" applyProtection="1">
      <alignment horizontal="left" vertical="center"/>
      <protection locked="0"/>
    </xf>
    <xf numFmtId="3" fontId="130" fillId="3" borderId="188" xfId="5" applyNumberFormat="1" applyFont="1" applyFill="1" applyBorder="1" applyAlignment="1" applyProtection="1">
      <protection locked="0"/>
    </xf>
    <xf numFmtId="0" fontId="356" fillId="3" borderId="188" xfId="37365" applyFont="1" applyFill="1" applyBorder="1" applyAlignment="1" applyProtection="1">
      <alignment horizontal="right"/>
      <protection locked="0"/>
    </xf>
    <xf numFmtId="0" fontId="130" fillId="0" borderId="188" xfId="37365" applyFont="1" applyFill="1" applyBorder="1" applyAlignment="1" applyProtection="1">
      <alignment horizontal="left" vertical="center"/>
      <protection locked="0"/>
    </xf>
    <xf numFmtId="0" fontId="354" fillId="3" borderId="188" xfId="16" applyFont="1" applyFill="1" applyBorder="1" applyAlignment="1" applyProtection="1">
      <protection locked="0"/>
    </xf>
    <xf numFmtId="3" fontId="354" fillId="75" borderId="188" xfId="16" applyNumberFormat="1" applyFont="1" applyFill="1" applyBorder="1" applyAlignment="1" applyProtection="1"/>
    <xf numFmtId="0" fontId="359" fillId="0" borderId="0" xfId="37364" applyFont="1" applyFill="1" applyAlignment="1" applyProtection="1">
      <alignment vertical="center"/>
      <protection locked="0"/>
    </xf>
    <xf numFmtId="0" fontId="130" fillId="3" borderId="188" xfId="5" applyFont="1" applyFill="1" applyBorder="1" applyProtection="1">
      <protection locked="0"/>
    </xf>
    <xf numFmtId="0" fontId="130" fillId="0" borderId="188" xfId="37365" applyFont="1" applyFill="1" applyBorder="1" applyAlignment="1" applyProtection="1">
      <alignment horizontal="center" vertical="top" wrapText="1"/>
      <protection locked="0"/>
    </xf>
    <xf numFmtId="0" fontId="354" fillId="3" borderId="188" xfId="37365" applyFont="1" applyFill="1" applyBorder="1" applyAlignment="1" applyProtection="1">
      <alignment wrapText="1"/>
      <protection locked="0"/>
    </xf>
    <xf numFmtId="3" fontId="130" fillId="0" borderId="188" xfId="5" applyNumberFormat="1" applyFont="1" applyFill="1" applyBorder="1" applyProtection="1"/>
    <xf numFmtId="0" fontId="119" fillId="75" borderId="93" xfId="20952" applyFont="1" applyFill="1" applyBorder="1" applyAlignment="1">
      <alignment vertical="center"/>
    </xf>
    <xf numFmtId="0" fontId="119" fillId="75" borderId="94" xfId="20952" applyFont="1" applyFill="1" applyBorder="1" applyAlignment="1">
      <alignment vertical="center"/>
    </xf>
    <xf numFmtId="0" fontId="119" fillId="75" borderId="91" xfId="20952" applyFont="1" applyFill="1" applyBorder="1" applyAlignment="1">
      <alignment vertical="center"/>
    </xf>
    <xf numFmtId="164" fontId="119" fillId="75" borderId="91" xfId="7" applyNumberFormat="1" applyFont="1" applyFill="1" applyBorder="1" applyAlignment="1">
      <alignment horizontal="right" vertical="center"/>
    </xf>
    <xf numFmtId="0" fontId="119" fillId="76" borderId="94" xfId="20952" applyFont="1" applyFill="1" applyBorder="1" applyAlignment="1">
      <alignment vertical="center"/>
    </xf>
    <xf numFmtId="0" fontId="119" fillId="3" borderId="94" xfId="20952" applyFont="1" applyFill="1" applyBorder="1" applyAlignment="1">
      <alignment vertical="center"/>
    </xf>
    <xf numFmtId="0" fontId="93" fillId="69" borderId="90" xfId="20952" applyFont="1" applyFill="1" applyBorder="1" applyAlignment="1">
      <alignment horizontal="center" vertical="center"/>
    </xf>
    <xf numFmtId="0" fontId="93" fillId="69" borderId="91" xfId="20952" applyFont="1" applyFill="1" applyBorder="1" applyAlignment="1">
      <alignment horizontal="left" vertical="center" wrapText="1"/>
    </xf>
    <xf numFmtId="164" fontId="93" fillId="0" borderId="92" xfId="7" applyNumberFormat="1" applyFont="1" applyFill="1" applyBorder="1" applyAlignment="1" applyProtection="1">
      <alignment horizontal="right" vertical="center"/>
      <protection locked="0"/>
    </xf>
    <xf numFmtId="0" fontId="119" fillId="76" borderId="92" xfId="20952" applyFont="1" applyFill="1" applyBorder="1" applyAlignment="1">
      <alignment horizontal="center" vertical="center"/>
    </xf>
    <xf numFmtId="0" fontId="119" fillId="76" borderId="94" xfId="20952" applyFont="1" applyFill="1" applyBorder="1" applyAlignment="1">
      <alignment vertical="top" wrapText="1"/>
    </xf>
    <xf numFmtId="0" fontId="93" fillId="69" borderId="94" xfId="20952" applyFont="1" applyFill="1" applyBorder="1" applyAlignment="1">
      <alignment vertical="center" wrapText="1"/>
    </xf>
    <xf numFmtId="0" fontId="93" fillId="69" borderId="91" xfId="20952" applyFont="1" applyFill="1" applyBorder="1" applyAlignment="1">
      <alignment horizontal="left" vertical="center"/>
    </xf>
    <xf numFmtId="360" fontId="93" fillId="0" borderId="92" xfId="7" applyNumberFormat="1" applyFont="1" applyFill="1" applyBorder="1" applyAlignment="1" applyProtection="1">
      <alignment horizontal="right" vertical="center"/>
      <protection locked="0"/>
    </xf>
    <xf numFmtId="0" fontId="93" fillId="3" borderId="90" xfId="20952" applyFont="1" applyFill="1" applyBorder="1" applyAlignment="1">
      <alignment horizontal="center" vertical="center"/>
    </xf>
    <xf numFmtId="164" fontId="93" fillId="76" borderId="92" xfId="7" applyNumberFormat="1" applyFont="1" applyFill="1" applyBorder="1" applyAlignment="1" applyProtection="1">
      <alignment horizontal="right" vertical="center"/>
      <protection locked="0"/>
    </xf>
    <xf numFmtId="164" fontId="93" fillId="3" borderId="92" xfId="7" applyNumberFormat="1" applyFont="1" applyFill="1" applyBorder="1" applyAlignment="1" applyProtection="1">
      <alignment horizontal="right" vertical="center"/>
      <protection locked="0"/>
    </xf>
    <xf numFmtId="0" fontId="93" fillId="69" borderId="92" xfId="20952" applyFont="1" applyFill="1" applyBorder="1" applyAlignment="1">
      <alignment horizontal="center" vertical="center"/>
    </xf>
    <xf numFmtId="0" fontId="349" fillId="0" borderId="0" xfId="0" applyFont="1" applyAlignment="1">
      <alignment wrapText="1"/>
    </xf>
    <xf numFmtId="0" fontId="105" fillId="69" borderId="195" xfId="20952" applyFont="1" applyFill="1" applyBorder="1" applyAlignment="1" applyProtection="1">
      <alignment horizontal="center" vertical="center"/>
      <protection locked="0"/>
    </xf>
    <xf numFmtId="0" fontId="106" fillId="76" borderId="188" xfId="20952" applyFont="1" applyFill="1" applyBorder="1" applyAlignment="1" applyProtection="1">
      <alignment horizontal="center" vertical="center"/>
      <protection locked="0"/>
    </xf>
    <xf numFmtId="164" fontId="114" fillId="0" borderId="188" xfId="7" applyNumberFormat="1" applyFont="1" applyBorder="1"/>
    <xf numFmtId="165" fontId="114" fillId="0" borderId="188" xfId="20950" applyNumberFormat="1" applyFont="1" applyBorder="1"/>
    <xf numFmtId="164" fontId="114" fillId="0" borderId="195" xfId="7" applyNumberFormat="1" applyFont="1" applyBorder="1"/>
    <xf numFmtId="165" fontId="114" fillId="0" borderId="195" xfId="20950" applyNumberFormat="1" applyFont="1" applyBorder="1"/>
    <xf numFmtId="164" fontId="109" fillId="0" borderId="120" xfId="7" applyNumberFormat="1" applyFont="1" applyBorder="1"/>
    <xf numFmtId="164" fontId="109" fillId="0" borderId="120" xfId="7" applyNumberFormat="1" applyFont="1" applyFill="1" applyBorder="1" applyAlignment="1">
      <alignment horizontal="left" vertical="center" wrapText="1"/>
    </xf>
    <xf numFmtId="164" fontId="112" fillId="0" borderId="65" xfId="7" applyNumberFormat="1" applyFont="1" applyBorder="1"/>
    <xf numFmtId="164" fontId="109" fillId="0" borderId="188" xfId="7" applyNumberFormat="1" applyFont="1" applyBorder="1"/>
    <xf numFmtId="164" fontId="109" fillId="0" borderId="79" xfId="7" applyNumberFormat="1" applyFont="1" applyBorder="1"/>
    <xf numFmtId="164" fontId="109" fillId="0" borderId="182" xfId="7" applyNumberFormat="1" applyFont="1" applyBorder="1" applyAlignment="1">
      <alignment horizontal="left" indent="1"/>
    </xf>
    <xf numFmtId="164" fontId="109" fillId="0" borderId="182" xfId="7" applyNumberFormat="1" applyFont="1" applyBorder="1" applyAlignment="1">
      <alignment horizontal="left" indent="2"/>
    </xf>
    <xf numFmtId="164" fontId="109" fillId="0" borderId="182" xfId="7" applyNumberFormat="1" applyFont="1" applyFill="1" applyBorder="1" applyAlignment="1">
      <alignment horizontal="left" indent="3"/>
    </xf>
    <xf numFmtId="164" fontId="109" fillId="0" borderId="182" xfId="7" applyNumberFormat="1" applyFont="1" applyFill="1" applyBorder="1" applyAlignment="1">
      <alignment horizontal="left" indent="1"/>
    </xf>
    <xf numFmtId="164" fontId="109" fillId="78" borderId="182" xfId="7" applyNumberFormat="1" applyFont="1" applyFill="1" applyBorder="1"/>
    <xf numFmtId="164" fontId="109" fillId="78" borderId="188" xfId="7" applyNumberFormat="1" applyFont="1" applyFill="1" applyBorder="1"/>
    <xf numFmtId="164" fontId="109" fillId="78" borderId="79" xfId="7" applyNumberFormat="1" applyFont="1" applyFill="1" applyBorder="1"/>
    <xf numFmtId="164" fontId="109" fillId="0" borderId="182" xfId="7" applyNumberFormat="1" applyFont="1" applyFill="1" applyBorder="1" applyAlignment="1">
      <alignment horizontal="left" vertical="top" wrapText="1" indent="2"/>
    </xf>
    <xf numFmtId="164" fontId="109" fillId="0" borderId="188" xfId="7" applyNumberFormat="1" applyFont="1" applyFill="1" applyBorder="1"/>
    <xf numFmtId="164" fontId="109" fillId="0" borderId="79" xfId="7" applyNumberFormat="1" applyFont="1" applyFill="1" applyBorder="1"/>
    <xf numFmtId="164" fontId="109" fillId="0" borderId="182" xfId="7" applyNumberFormat="1" applyFont="1" applyFill="1" applyBorder="1" applyAlignment="1">
      <alignment horizontal="left" wrapText="1" indent="3"/>
    </xf>
    <xf numFmtId="164" fontId="109" fillId="0" borderId="182" xfId="7" applyNumberFormat="1" applyFont="1" applyFill="1" applyBorder="1" applyAlignment="1">
      <alignment horizontal="left" wrapText="1" indent="2"/>
    </xf>
    <xf numFmtId="164" fontId="109" fillId="0" borderId="182" xfId="7" applyNumberFormat="1" applyFont="1" applyFill="1" applyBorder="1" applyAlignment="1">
      <alignment horizontal="left" wrapText="1" indent="1"/>
    </xf>
    <xf numFmtId="164" fontId="109" fillId="0" borderId="201" xfId="7" applyNumberFormat="1" applyFont="1" applyFill="1" applyBorder="1" applyAlignment="1">
      <alignment horizontal="left" wrapText="1" indent="1"/>
    </xf>
    <xf numFmtId="164" fontId="109" fillId="0" borderId="202" xfId="7" applyNumberFormat="1" applyFont="1" applyFill="1" applyBorder="1"/>
    <xf numFmtId="164" fontId="109" fillId="0" borderId="203" xfId="7" applyNumberFormat="1" applyFont="1" applyFill="1" applyBorder="1"/>
    <xf numFmtId="164" fontId="112" fillId="0" borderId="188" xfId="7" applyNumberFormat="1" applyFont="1" applyBorder="1"/>
    <xf numFmtId="164" fontId="109" fillId="0" borderId="188" xfId="7" applyNumberFormat="1" applyFont="1" applyBorder="1" applyAlignment="1">
      <alignment horizontal="left" indent="1"/>
    </xf>
    <xf numFmtId="164" fontId="112" fillId="151" borderId="188" xfId="7" applyNumberFormat="1" applyFont="1" applyFill="1" applyBorder="1"/>
    <xf numFmtId="164" fontId="110" fillId="0" borderId="188" xfId="7" applyNumberFormat="1" applyFont="1" applyBorder="1"/>
    <xf numFmtId="164" fontId="113" fillId="0" borderId="188" xfId="7" applyNumberFormat="1" applyFont="1" applyBorder="1"/>
    <xf numFmtId="166" fontId="109" fillId="35" borderId="188" xfId="20953" applyFont="1" applyFill="1" applyBorder="1"/>
    <xf numFmtId="164" fontId="3" fillId="0" borderId="0" xfId="7" applyNumberFormat="1" applyFont="1" applyFill="1" applyBorder="1"/>
    <xf numFmtId="164" fontId="3" fillId="0" borderId="188" xfId="7" applyNumberFormat="1" applyFont="1" applyBorder="1"/>
    <xf numFmtId="169" fontId="9" fillId="36" borderId="188" xfId="20" applyBorder="1"/>
    <xf numFmtId="164" fontId="3" fillId="0" borderId="188" xfId="7" applyNumberFormat="1" applyFont="1" applyBorder="1" applyAlignment="1">
      <alignment vertical="center"/>
    </xf>
    <xf numFmtId="164" fontId="3" fillId="0" borderId="188" xfId="7" applyNumberFormat="1" applyFont="1" applyFill="1" applyBorder="1"/>
    <xf numFmtId="164" fontId="3" fillId="0" borderId="188" xfId="7" applyNumberFormat="1" applyFont="1" applyFill="1" applyBorder="1" applyAlignment="1">
      <alignment vertical="center"/>
    </xf>
    <xf numFmtId="169" fontId="9" fillId="36" borderId="204" xfId="20" applyBorder="1"/>
    <xf numFmtId="169" fontId="9" fillId="36" borderId="205" xfId="20" applyBorder="1"/>
    <xf numFmtId="169" fontId="9" fillId="36" borderId="206" xfId="20" applyBorder="1"/>
    <xf numFmtId="10" fontId="4" fillId="0" borderId="203" xfId="20950" applyNumberFormat="1" applyFont="1" applyBorder="1"/>
    <xf numFmtId="164" fontId="130" fillId="3" borderId="188" xfId="7" applyNumberFormat="1" applyFont="1" applyFill="1" applyBorder="1" applyAlignment="1" applyProtection="1">
      <protection locked="0"/>
    </xf>
    <xf numFmtId="164" fontId="9" fillId="36" borderId="0" xfId="7" applyNumberFormat="1" applyFont="1" applyFill="1" applyBorder="1"/>
    <xf numFmtId="164" fontId="3" fillId="0" borderId="83" xfId="7" applyNumberFormat="1" applyFont="1" applyFill="1" applyBorder="1" applyAlignment="1">
      <alignment vertical="center"/>
    </xf>
    <xf numFmtId="164" fontId="3" fillId="0" borderId="62" xfId="7" applyNumberFormat="1" applyFont="1" applyFill="1" applyBorder="1" applyAlignment="1">
      <alignment vertical="center"/>
    </xf>
    <xf numFmtId="0" fontId="3" fillId="3" borderId="190" xfId="0" applyFont="1" applyFill="1" applyBorder="1" applyAlignment="1">
      <alignment vertical="center"/>
    </xf>
    <xf numFmtId="164" fontId="3" fillId="3" borderId="190" xfId="7" applyNumberFormat="1" applyFont="1" applyFill="1" applyBorder="1" applyAlignment="1">
      <alignment vertical="center"/>
    </xf>
    <xf numFmtId="164" fontId="3" fillId="3" borderId="207" xfId="7" applyNumberFormat="1" applyFont="1" applyFill="1" applyBorder="1" applyAlignment="1">
      <alignment vertical="center"/>
    </xf>
    <xf numFmtId="164" fontId="3" fillId="0" borderId="208" xfId="7" applyNumberFormat="1" applyFont="1" applyFill="1" applyBorder="1" applyAlignment="1">
      <alignment vertical="center"/>
    </xf>
    <xf numFmtId="164" fontId="3" fillId="0" borderId="209" xfId="7" applyNumberFormat="1" applyFont="1" applyFill="1" applyBorder="1" applyAlignment="1">
      <alignment vertical="center"/>
    </xf>
    <xf numFmtId="164" fontId="3" fillId="0" borderId="210" xfId="7" applyNumberFormat="1" applyFont="1" applyFill="1" applyBorder="1" applyAlignment="1">
      <alignment vertical="center"/>
    </xf>
    <xf numFmtId="164" fontId="3" fillId="0" borderId="202" xfId="7" applyNumberFormat="1" applyFont="1" applyFill="1" applyBorder="1" applyAlignment="1">
      <alignment vertical="center"/>
    </xf>
    <xf numFmtId="164" fontId="3" fillId="0" borderId="204" xfId="7" applyNumberFormat="1" applyFont="1" applyFill="1" applyBorder="1" applyAlignment="1">
      <alignment vertical="center"/>
    </xf>
    <xf numFmtId="164" fontId="3" fillId="0" borderId="203" xfId="7" applyNumberFormat="1" applyFont="1" applyFill="1" applyBorder="1" applyAlignment="1">
      <alignment vertical="center"/>
    </xf>
    <xf numFmtId="169" fontId="9" fillId="36" borderId="212" xfId="20" applyBorder="1"/>
    <xf numFmtId="164" fontId="3" fillId="0" borderId="214" xfId="7" applyNumberFormat="1" applyFont="1" applyFill="1" applyBorder="1" applyAlignment="1">
      <alignment vertical="center"/>
    </xf>
    <xf numFmtId="164" fontId="3" fillId="0" borderId="215" xfId="7" applyNumberFormat="1" applyFont="1" applyFill="1" applyBorder="1" applyAlignment="1">
      <alignment vertical="center"/>
    </xf>
    <xf numFmtId="164" fontId="3" fillId="0" borderId="185" xfId="7" applyNumberFormat="1" applyFont="1" applyFill="1" applyBorder="1" applyAlignment="1">
      <alignment vertical="center"/>
    </xf>
    <xf numFmtId="164" fontId="3" fillId="0" borderId="86" xfId="7" applyNumberFormat="1" applyFont="1" applyFill="1" applyBorder="1" applyAlignment="1">
      <alignment vertical="center"/>
    </xf>
    <xf numFmtId="169" fontId="9" fillId="36" borderId="216" xfId="20" applyBorder="1"/>
    <xf numFmtId="9" fontId="3" fillId="0" borderId="217" xfId="20950" applyFont="1" applyFill="1" applyBorder="1" applyAlignment="1">
      <alignment vertical="center"/>
    </xf>
    <xf numFmtId="9" fontId="3" fillId="0" borderId="218" xfId="20950" applyFont="1" applyFill="1" applyBorder="1" applyAlignment="1">
      <alignment vertical="center"/>
    </xf>
    <xf numFmtId="164" fontId="84" fillId="0" borderId="17" xfId="7" applyNumberFormat="1" applyFont="1" applyBorder="1" applyAlignment="1"/>
    <xf numFmtId="164" fontId="350" fillId="0" borderId="219" xfId="7" applyNumberFormat="1" applyFont="1" applyBorder="1" applyAlignment="1">
      <alignment horizontal="center" vertical="center"/>
    </xf>
    <xf numFmtId="164" fontId="349" fillId="0" borderId="11" xfId="7" applyNumberFormat="1" applyFont="1" applyBorder="1" applyAlignment="1">
      <alignment horizontal="center" vertical="center"/>
    </xf>
    <xf numFmtId="164" fontId="350" fillId="0" borderId="11" xfId="7" applyNumberFormat="1" applyFont="1" applyBorder="1" applyAlignment="1">
      <alignment horizontal="center" vertical="center"/>
    </xf>
    <xf numFmtId="164" fontId="131" fillId="0" borderId="11" xfId="7" applyNumberFormat="1" applyFont="1" applyBorder="1" applyAlignment="1">
      <alignment horizontal="center" vertical="center"/>
    </xf>
    <xf numFmtId="164" fontId="361" fillId="0" borderId="11" xfId="7" applyNumberFormat="1" applyFont="1" applyBorder="1" applyAlignment="1">
      <alignment horizontal="center" vertical="center"/>
    </xf>
    <xf numFmtId="164" fontId="349" fillId="0" borderId="11" xfId="7" applyNumberFormat="1" applyFont="1" applyFill="1" applyBorder="1" applyAlignment="1">
      <alignment horizontal="center" vertical="center"/>
    </xf>
    <xf numFmtId="164" fontId="350" fillId="0" borderId="220" xfId="7" applyNumberFormat="1" applyFont="1" applyFill="1" applyBorder="1" applyAlignment="1">
      <alignment horizontal="center" vertical="center"/>
    </xf>
    <xf numFmtId="164" fontId="350" fillId="0" borderId="13" xfId="7" applyNumberFormat="1" applyFont="1" applyBorder="1" applyAlignment="1">
      <alignment horizontal="center" vertical="center"/>
    </xf>
    <xf numFmtId="164" fontId="350" fillId="0" borderId="12" xfId="7" applyNumberFormat="1" applyFont="1" applyBorder="1" applyAlignment="1">
      <alignment horizontal="center" vertical="center"/>
    </xf>
    <xf numFmtId="164" fontId="131" fillId="0" borderId="12" xfId="7" applyNumberFormat="1" applyFont="1" applyBorder="1" applyAlignment="1">
      <alignment vertical="center"/>
    </xf>
    <xf numFmtId="164" fontId="349" fillId="0" borderId="208" xfId="7" applyNumberFormat="1" applyFont="1" applyBorder="1" applyAlignment="1">
      <alignment horizontal="center" vertical="center"/>
    </xf>
    <xf numFmtId="164" fontId="350" fillId="0" borderId="208" xfId="7" applyNumberFormat="1" applyFont="1" applyBorder="1" applyAlignment="1">
      <alignment horizontal="center"/>
    </xf>
    <xf numFmtId="164" fontId="349" fillId="0" borderId="208" xfId="7" applyNumberFormat="1" applyFont="1" applyBorder="1" applyAlignment="1">
      <alignment horizontal="center"/>
    </xf>
    <xf numFmtId="164" fontId="349" fillId="0" borderId="208" xfId="7" applyNumberFormat="1" applyFont="1" applyBorder="1"/>
    <xf numFmtId="164" fontId="350" fillId="0" borderId="208" xfId="7" applyNumberFormat="1" applyFont="1" applyBorder="1" applyAlignment="1">
      <alignment horizontal="center" vertical="center"/>
    </xf>
    <xf numFmtId="191" fontId="0" fillId="35" borderId="215" xfId="0" applyNumberFormat="1" applyFill="1" applyBorder="1" applyAlignment="1">
      <alignment horizontal="center" vertical="center"/>
    </xf>
    <xf numFmtId="191" fontId="0" fillId="0" borderId="210" xfId="0" applyNumberFormat="1" applyBorder="1" applyAlignment="1"/>
    <xf numFmtId="164" fontId="0" fillId="0" borderId="210" xfId="7" applyNumberFormat="1" applyFont="1" applyBorder="1" applyAlignment="1">
      <alignment wrapText="1"/>
    </xf>
    <xf numFmtId="191" fontId="0" fillId="35" borderId="210" xfId="0" applyNumberFormat="1" applyFill="1" applyBorder="1" applyAlignment="1">
      <alignment horizontal="center" vertical="center" wrapText="1"/>
    </xf>
    <xf numFmtId="164" fontId="0" fillId="0" borderId="210" xfId="7" applyNumberFormat="1" applyFont="1" applyBorder="1" applyAlignment="1"/>
    <xf numFmtId="164" fontId="0" fillId="0" borderId="210" xfId="7" applyNumberFormat="1" applyFont="1" applyFill="1" applyBorder="1" applyAlignment="1">
      <alignment wrapText="1"/>
    </xf>
    <xf numFmtId="191" fontId="0" fillId="35" borderId="203" xfId="0" applyNumberFormat="1" applyFill="1" applyBorder="1" applyAlignment="1">
      <alignment horizontal="center" vertical="center" wrapText="1"/>
    </xf>
    <xf numFmtId="164" fontId="0" fillId="0" borderId="208" xfId="7" applyNumberFormat="1" applyFont="1" applyBorder="1"/>
    <xf numFmtId="164" fontId="0" fillId="35" borderId="208" xfId="7" applyNumberFormat="1" applyFont="1" applyFill="1" applyBorder="1"/>
    <xf numFmtId="164" fontId="0" fillId="0" borderId="208" xfId="7" applyNumberFormat="1" applyFont="1" applyBorder="1" applyAlignment="1">
      <alignment horizontal="right"/>
    </xf>
    <xf numFmtId="164" fontId="0" fillId="0" borderId="208" xfId="7" applyNumberFormat="1" applyFont="1" applyBorder="1" applyAlignment="1">
      <alignment vertical="center"/>
    </xf>
    <xf numFmtId="164" fontId="0" fillId="35" borderId="208" xfId="7" applyNumberFormat="1" applyFont="1" applyFill="1" applyBorder="1" applyAlignment="1">
      <alignment vertical="center"/>
    </xf>
    <xf numFmtId="164" fontId="0" fillId="35" borderId="208" xfId="7" applyNumberFormat="1" applyFont="1" applyFill="1" applyBorder="1" applyAlignment="1">
      <alignment horizontal="right"/>
    </xf>
    <xf numFmtId="191" fontId="95" fillId="0" borderId="208" xfId="0" applyNumberFormat="1" applyFont="1" applyFill="1" applyBorder="1" applyAlignment="1" applyProtection="1">
      <alignment vertical="center" wrapText="1"/>
      <protection locked="0"/>
    </xf>
    <xf numFmtId="191" fontId="93" fillId="2" borderId="208" xfId="0" applyNumberFormat="1" applyFont="1" applyFill="1" applyBorder="1" applyAlignment="1" applyProtection="1">
      <alignment vertical="center"/>
      <protection locked="0"/>
    </xf>
    <xf numFmtId="191" fontId="93" fillId="2" borderId="195" xfId="0" applyNumberFormat="1" applyFont="1" applyFill="1" applyBorder="1" applyAlignment="1" applyProtection="1">
      <alignment vertical="center"/>
      <protection locked="0"/>
    </xf>
    <xf numFmtId="10" fontId="13" fillId="0" borderId="208" xfId="20950" applyNumberFormat="1" applyFont="1" applyFill="1" applyBorder="1" applyAlignment="1" applyProtection="1">
      <alignment horizontal="right" vertical="center" wrapText="1"/>
      <protection locked="0"/>
    </xf>
    <xf numFmtId="10" fontId="13" fillId="0" borderId="208" xfId="20950" applyNumberFormat="1" applyFont="1" applyFill="1" applyBorder="1" applyAlignment="1" applyProtection="1">
      <alignment vertical="center" wrapText="1"/>
      <protection locked="0"/>
    </xf>
    <xf numFmtId="10" fontId="13" fillId="0" borderId="210" xfId="20950" applyNumberFormat="1" applyFont="1" applyFill="1" applyBorder="1" applyAlignment="1" applyProtection="1">
      <alignment vertical="center" wrapText="1"/>
      <protection locked="0"/>
    </xf>
    <xf numFmtId="10" fontId="93" fillId="0" borderId="92" xfId="20950" applyNumberFormat="1" applyFont="1" applyFill="1" applyBorder="1" applyAlignment="1" applyProtection="1">
      <alignment horizontal="right" vertical="center"/>
      <protection locked="0"/>
    </xf>
    <xf numFmtId="0" fontId="362" fillId="0" borderId="0" xfId="0" applyFont="1" applyAlignment="1">
      <alignment horizontal="justify"/>
    </xf>
    <xf numFmtId="14" fontId="2" fillId="0" borderId="0" xfId="0" applyNumberFormat="1" applyFont="1" applyAlignment="1">
      <alignment horizontal="left"/>
    </xf>
    <xf numFmtId="14" fontId="93" fillId="0" borderId="0" xfId="0" applyNumberFormat="1" applyFont="1" applyAlignment="1">
      <alignment horizontal="left"/>
    </xf>
    <xf numFmtId="164" fontId="3" fillId="0" borderId="79" xfId="7" applyNumberFormat="1" applyFont="1" applyFill="1" applyBorder="1" applyAlignment="1">
      <alignment horizontal="right" vertical="center" wrapText="1"/>
    </xf>
    <xf numFmtId="164" fontId="3" fillId="0" borderId="22" xfId="7" applyNumberFormat="1" applyFont="1" applyFill="1" applyBorder="1" applyAlignment="1">
      <alignment horizontal="right" vertical="center" wrapText="1"/>
    </xf>
    <xf numFmtId="14" fontId="3" fillId="0" borderId="0" xfId="0" applyNumberFormat="1" applyFont="1" applyAlignment="1">
      <alignment horizontal="left"/>
    </xf>
    <xf numFmtId="14" fontId="110" fillId="0" borderId="0" xfId="0" applyNumberFormat="1" applyFont="1" applyAlignment="1">
      <alignment horizontal="left"/>
    </xf>
    <xf numFmtId="0" fontId="2" fillId="0" borderId="19" xfId="0" applyFont="1" applyBorder="1" applyAlignment="1">
      <alignment vertical="center" wrapText="1"/>
    </xf>
    <xf numFmtId="0" fontId="2" fillId="0" borderId="8" xfId="0" applyFont="1" applyBorder="1" applyAlignment="1">
      <alignment horizontal="center" vertical="center" wrapText="1"/>
    </xf>
    <xf numFmtId="9" fontId="84" fillId="0" borderId="19" xfId="20950" applyFont="1" applyBorder="1" applyAlignment="1"/>
    <xf numFmtId="10" fontId="84" fillId="0" borderId="19" xfId="0" applyNumberFormat="1" applyFont="1" applyBorder="1" applyAlignment="1"/>
    <xf numFmtId="10" fontId="95" fillId="0" borderId="208" xfId="20950" applyNumberFormat="1" applyFont="1" applyFill="1" applyBorder="1" applyAlignment="1" applyProtection="1">
      <alignment vertical="center" wrapText="1"/>
      <protection locked="0"/>
    </xf>
    <xf numFmtId="10" fontId="95" fillId="0" borderId="210" xfId="20950" applyNumberFormat="1" applyFont="1" applyFill="1" applyBorder="1" applyAlignment="1" applyProtection="1">
      <alignment vertical="center" wrapText="1"/>
      <protection locked="0"/>
    </xf>
    <xf numFmtId="10" fontId="93" fillId="2" borderId="208" xfId="20950" applyNumberFormat="1" applyFont="1" applyFill="1" applyBorder="1" applyAlignment="1" applyProtection="1">
      <alignment vertical="center"/>
      <protection locked="0"/>
    </xf>
    <xf numFmtId="10" fontId="93" fillId="2" borderId="202" xfId="20950" applyNumberFormat="1" applyFont="1" applyFill="1" applyBorder="1" applyAlignment="1" applyProtection="1">
      <alignment vertical="center"/>
      <protection locked="0"/>
    </xf>
    <xf numFmtId="164" fontId="110" fillId="0" borderId="120" xfId="7" applyNumberFormat="1" applyFont="1" applyFill="1" applyBorder="1"/>
    <xf numFmtId="0" fontId="92" fillId="0" borderId="64" xfId="0" applyFont="1" applyBorder="1" applyAlignment="1">
      <alignment horizontal="left" wrapText="1"/>
    </xf>
    <xf numFmtId="0" fontId="92" fillId="0" borderId="63" xfId="0" applyFont="1" applyBorder="1" applyAlignment="1">
      <alignment horizontal="left" wrapText="1"/>
    </xf>
    <xf numFmtId="0" fontId="92" fillId="0" borderId="128" xfId="0" applyFont="1" applyBorder="1" applyAlignment="1">
      <alignment horizontal="center" vertical="center"/>
    </xf>
    <xf numFmtId="0" fontId="92" fillId="0" borderId="29" xfId="0" applyFont="1" applyBorder="1" applyAlignment="1">
      <alignment horizontal="center" vertical="center"/>
    </xf>
    <xf numFmtId="0" fontId="92" fillId="0" borderId="129" xfId="0" applyFont="1" applyBorder="1" applyAlignment="1">
      <alignment horizontal="center" vertical="center"/>
    </xf>
    <xf numFmtId="164" fontId="0" fillId="0" borderId="209" xfId="7" applyNumberFormat="1" applyFont="1" applyBorder="1" applyAlignment="1">
      <alignment horizontal="right"/>
    </xf>
    <xf numFmtId="164" fontId="0" fillId="0" borderId="190" xfId="7" applyNumberFormat="1" applyFont="1" applyBorder="1" applyAlignment="1">
      <alignment horizontal="right"/>
    </xf>
    <xf numFmtId="164" fontId="0" fillId="0" borderId="189" xfId="7" applyNumberFormat="1" applyFont="1" applyBorder="1" applyAlignment="1">
      <alignment horizontal="right"/>
    </xf>
    <xf numFmtId="0" fontId="349" fillId="0" borderId="107" xfId="0" applyFont="1" applyBorder="1" applyAlignment="1">
      <alignment horizontal="center" vertical="center"/>
    </xf>
    <xf numFmtId="0" fontId="350" fillId="0" borderId="108" xfId="0" applyFont="1" applyBorder="1" applyAlignment="1">
      <alignment horizontal="center" vertical="center"/>
    </xf>
    <xf numFmtId="0" fontId="350" fillId="0" borderId="7" xfId="0" applyFont="1" applyBorder="1" applyAlignment="1">
      <alignment horizontal="center" vertical="center"/>
    </xf>
    <xf numFmtId="0" fontId="119" fillId="0" borderId="15"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349" fillId="0" borderId="109" xfId="0" applyFont="1" applyBorder="1" applyAlignment="1">
      <alignment horizontal="center"/>
    </xf>
    <xf numFmtId="0" fontId="349" fillId="0" borderId="110" xfId="0" applyFont="1" applyBorder="1" applyAlignment="1">
      <alignment horizontal="center"/>
    </xf>
    <xf numFmtId="0" fontId="349" fillId="0" borderId="111" xfId="0" applyFont="1" applyBorder="1" applyAlignment="1">
      <alignment horizontal="center"/>
    </xf>
    <xf numFmtId="164" fontId="0" fillId="0" borderId="209" xfId="7" applyNumberFormat="1" applyFont="1" applyBorder="1" applyAlignment="1">
      <alignment horizontal="center"/>
    </xf>
    <xf numFmtId="164" fontId="0" fillId="0" borderId="190" xfId="7" applyNumberFormat="1" applyFont="1" applyBorder="1" applyAlignment="1">
      <alignment horizontal="center"/>
    </xf>
    <xf numFmtId="164" fontId="0" fillId="0" borderId="189" xfId="7" applyNumberFormat="1" applyFont="1" applyBorder="1" applyAlignment="1">
      <alignment horizontal="center"/>
    </xf>
    <xf numFmtId="0" fontId="0" fillId="0" borderId="66" xfId="0" applyBorder="1" applyAlignment="1">
      <alignment horizontal="center" vertical="center"/>
    </xf>
    <xf numFmtId="0" fontId="0" fillId="0" borderId="73" xfId="0" applyBorder="1" applyAlignment="1">
      <alignment horizontal="center" vertical="center"/>
    </xf>
    <xf numFmtId="0" fontId="118" fillId="0" borderId="124" xfId="0" applyFont="1" applyBorder="1" applyAlignment="1">
      <alignment horizontal="center" vertical="center" wrapText="1"/>
    </xf>
    <xf numFmtId="0" fontId="118" fillId="0" borderId="7" xfId="0" applyFont="1" applyBorder="1" applyAlignment="1">
      <alignment horizontal="center" vertical="center" wrapText="1"/>
    </xf>
    <xf numFmtId="0" fontId="84" fillId="0" borderId="120" xfId="0" applyFont="1" applyBorder="1" applyAlignment="1">
      <alignment horizontal="center" vertical="center"/>
    </xf>
    <xf numFmtId="0" fontId="84" fillId="0" borderId="120" xfId="0" applyFont="1" applyBorder="1" applyAlignment="1">
      <alignment horizontal="center" vertical="center" wrapText="1"/>
    </xf>
    <xf numFmtId="0" fontId="45" fillId="0" borderId="15" xfId="0" applyFont="1" applyFill="1" applyBorder="1" applyAlignment="1" applyProtection="1">
      <alignment horizontal="center" vertical="center"/>
    </xf>
    <xf numFmtId="0" fontId="45" fillId="0" borderId="16" xfId="0" applyFont="1" applyFill="1" applyBorder="1" applyAlignment="1" applyProtection="1">
      <alignment horizontal="center" vertical="center"/>
    </xf>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0" fontId="86" fillId="0" borderId="78" xfId="0" applyFont="1" applyFill="1" applyBorder="1" applyAlignment="1">
      <alignment horizontal="center" vertical="center" wrapText="1"/>
    </xf>
    <xf numFmtId="0" fontId="84" fillId="0" borderId="78" xfId="0" applyFont="1" applyFill="1" applyBorder="1" applyAlignment="1">
      <alignment horizontal="center" vertical="center" wrapText="1"/>
    </xf>
    <xf numFmtId="0" fontId="45" fillId="0" borderId="78" xfId="11" applyFont="1" applyFill="1" applyBorder="1" applyAlignment="1" applyProtection="1">
      <alignment horizontal="center" vertical="center" wrapText="1"/>
    </xf>
    <xf numFmtId="0" fontId="45" fillId="0" borderId="79" xfId="11" applyFont="1" applyFill="1" applyBorder="1" applyAlignment="1" applyProtection="1">
      <alignment horizontal="center" vertical="center" wrapText="1"/>
    </xf>
    <xf numFmtId="0" fontId="45" fillId="0" borderId="68" xfId="11" applyFont="1" applyFill="1" applyBorder="1" applyAlignment="1" applyProtection="1">
      <alignment horizontal="center" vertical="center" wrapText="1"/>
    </xf>
    <xf numFmtId="0" fontId="45" fillId="0" borderId="0" xfId="11" applyFont="1" applyFill="1" applyBorder="1" applyAlignment="1" applyProtection="1">
      <alignment horizontal="center" vertical="center" wrapText="1"/>
    </xf>
    <xf numFmtId="0" fontId="3" fillId="84" borderId="7" xfId="0" applyFont="1" applyFill="1" applyBorder="1" applyAlignment="1" applyProtection="1">
      <alignment horizontal="center" vertical="center" wrapText="1"/>
    </xf>
    <xf numFmtId="0" fontId="3" fillId="84" borderId="120" xfId="0" applyFont="1" applyFill="1" applyBorder="1" applyAlignment="1" applyProtection="1">
      <alignment horizontal="center" vertical="center" wrapText="1"/>
    </xf>
    <xf numFmtId="0" fontId="3" fillId="84" borderId="7" xfId="11" applyFont="1" applyFill="1" applyBorder="1" applyAlignment="1">
      <alignment horizontal="center" vertical="top"/>
    </xf>
    <xf numFmtId="0" fontId="4" fillId="83" borderId="62" xfId="0" applyFont="1" applyFill="1" applyBorder="1" applyAlignment="1" applyProtection="1">
      <alignment horizontal="center" vertical="center" wrapText="1"/>
    </xf>
    <xf numFmtId="0" fontId="4" fillId="83" borderId="79" xfId="0" applyFont="1" applyFill="1" applyBorder="1" applyAlignment="1" applyProtection="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7" fillId="3" borderId="69" xfId="13" applyFont="1" applyFill="1" applyBorder="1" applyAlignment="1" applyProtection="1">
      <alignment horizontal="center" vertical="center" wrapText="1"/>
      <protection locked="0"/>
    </xf>
    <xf numFmtId="0" fontId="97" fillId="3" borderId="62"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67" xfId="1" applyNumberFormat="1" applyFont="1" applyFill="1" applyBorder="1" applyAlignment="1" applyProtection="1">
      <alignment horizontal="center"/>
      <protection locked="0"/>
    </xf>
    <xf numFmtId="164" fontId="45" fillId="3" borderId="26" xfId="1" applyNumberFormat="1" applyFont="1" applyFill="1" applyBorder="1" applyAlignment="1" applyProtection="1">
      <alignment horizontal="center"/>
      <protection locked="0"/>
    </xf>
    <xf numFmtId="164" fontId="45" fillId="3" borderId="27"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164" fontId="45" fillId="0" borderId="16" xfId="1" applyNumberFormat="1" applyFont="1" applyFill="1" applyBorder="1" applyAlignment="1" applyProtection="1">
      <alignment horizontal="center"/>
      <protection locked="0"/>
    </xf>
    <xf numFmtId="0" fontId="86" fillId="0" borderId="49" xfId="0" applyFont="1" applyBorder="1" applyAlignment="1">
      <alignment horizontal="center" vertical="center" wrapText="1"/>
    </xf>
    <xf numFmtId="0" fontId="86" fillId="0" borderId="50" xfId="0" applyFont="1" applyBorder="1" applyAlignment="1">
      <alignment horizontal="center" vertical="center" wrapText="1"/>
    </xf>
    <xf numFmtId="164" fontId="45" fillId="0" borderId="70" xfId="1" applyNumberFormat="1" applyFont="1" applyFill="1" applyBorder="1" applyAlignment="1" applyProtection="1">
      <alignment horizontal="center" vertical="center" wrapText="1"/>
      <protection locked="0"/>
    </xf>
    <xf numFmtId="164" fontId="45" fillId="0" borderId="71" xfId="1" applyNumberFormat="1" applyFont="1" applyFill="1" applyBorder="1" applyAlignment="1" applyProtection="1">
      <alignment horizontal="center" vertical="center" wrapText="1"/>
      <protection locked="0"/>
    </xf>
    <xf numFmtId="0" fontId="3" fillId="0" borderId="69" xfId="0" applyFont="1" applyFill="1" applyBorder="1" applyAlignment="1">
      <alignment horizontal="center" vertical="center" wrapText="1"/>
    </xf>
    <xf numFmtId="0" fontId="3" fillId="0" borderId="62" xfId="0" applyFont="1" applyFill="1" applyBorder="1" applyAlignment="1">
      <alignment horizontal="center" vertical="center" wrapText="1"/>
    </xf>
    <xf numFmtId="0" fontId="86" fillId="0" borderId="72" xfId="0" applyFont="1" applyBorder="1" applyAlignment="1">
      <alignment horizontal="center"/>
    </xf>
    <xf numFmtId="0" fontId="86" fillId="0" borderId="73" xfId="0" applyFont="1" applyBorder="1" applyAlignment="1">
      <alignment horizontal="center"/>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wrapText="1"/>
    </xf>
    <xf numFmtId="0" fontId="3" fillId="0" borderId="10" xfId="0" applyFont="1" applyFill="1" applyBorder="1" applyAlignment="1">
      <alignment horizontal="center" wrapText="1"/>
    </xf>
    <xf numFmtId="0" fontId="98" fillId="0" borderId="52" xfId="0" applyFont="1" applyFill="1" applyBorder="1" applyAlignment="1">
      <alignment horizontal="left" vertical="center"/>
    </xf>
    <xf numFmtId="0" fontId="98" fillId="0" borderId="53" xfId="0" applyFont="1" applyFill="1" applyBorder="1" applyAlignment="1">
      <alignment horizontal="left" vertical="center"/>
    </xf>
    <xf numFmtId="0" fontId="3" fillId="0" borderId="53" xfId="0" applyFont="1" applyFill="1" applyBorder="1" applyAlignment="1">
      <alignment horizontal="center" vertical="center" wrapText="1"/>
    </xf>
    <xf numFmtId="0" fontId="3" fillId="0" borderId="75" xfId="0" applyFont="1" applyFill="1" applyBorder="1" applyAlignment="1">
      <alignment horizontal="center" vertical="center" wrapText="1"/>
    </xf>
    <xf numFmtId="0" fontId="3" fillId="0" borderId="211" xfId="0" applyFont="1" applyFill="1" applyBorder="1" applyAlignment="1">
      <alignment horizontal="center" vertical="center" wrapText="1"/>
    </xf>
    <xf numFmtId="0" fontId="3" fillId="0" borderId="212" xfId="0" applyFont="1" applyFill="1" applyBorder="1" applyAlignment="1">
      <alignment horizontal="center" vertical="center" wrapText="1"/>
    </xf>
    <xf numFmtId="0" fontId="3" fillId="0" borderId="213" xfId="0" applyFont="1" applyFill="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vertical="center" wrapText="1"/>
    </xf>
    <xf numFmtId="0" fontId="3" fillId="0" borderId="79" xfId="0" applyFont="1" applyBorder="1" applyAlignment="1">
      <alignment horizontal="center" vertical="center" wrapText="1"/>
    </xf>
    <xf numFmtId="0" fontId="112" fillId="0" borderId="97" xfId="0" applyNumberFormat="1" applyFont="1" applyFill="1" applyBorder="1" applyAlignment="1">
      <alignment horizontal="left" vertical="center" wrapText="1"/>
    </xf>
    <xf numFmtId="0" fontId="112" fillId="0" borderId="98" xfId="0" applyNumberFormat="1" applyFont="1" applyFill="1" applyBorder="1" applyAlignment="1">
      <alignment horizontal="left" vertical="center" wrapText="1"/>
    </xf>
    <xf numFmtId="0" fontId="112" fillId="0" borderId="102" xfId="0" applyNumberFormat="1" applyFont="1" applyFill="1" applyBorder="1" applyAlignment="1">
      <alignment horizontal="left" vertical="center" wrapText="1"/>
    </xf>
    <xf numFmtId="0" fontId="112" fillId="0" borderId="103" xfId="0" applyNumberFormat="1" applyFont="1" applyFill="1" applyBorder="1" applyAlignment="1">
      <alignment horizontal="left" vertical="center" wrapText="1"/>
    </xf>
    <xf numFmtId="0" fontId="112" fillId="0" borderId="105" xfId="0" applyNumberFormat="1" applyFont="1" applyFill="1" applyBorder="1" applyAlignment="1">
      <alignment horizontal="left" vertical="center" wrapText="1"/>
    </xf>
    <xf numFmtId="0" fontId="112" fillId="0" borderId="106" xfId="0" applyNumberFormat="1" applyFont="1" applyFill="1" applyBorder="1" applyAlignment="1">
      <alignment horizontal="left" vertical="center" wrapText="1"/>
    </xf>
    <xf numFmtId="0" fontId="113" fillId="0" borderId="99" xfId="0" applyFont="1" applyFill="1" applyBorder="1" applyAlignment="1">
      <alignment horizontal="center" vertical="center" wrapText="1"/>
    </xf>
    <xf numFmtId="0" fontId="113" fillId="0" borderId="100" xfId="0" applyFont="1" applyFill="1" applyBorder="1" applyAlignment="1">
      <alignment horizontal="center" vertical="center" wrapText="1"/>
    </xf>
    <xf numFmtId="0" fontId="113" fillId="0" borderId="101" xfId="0" applyFont="1" applyFill="1" applyBorder="1" applyAlignment="1">
      <alignment horizontal="center" vertical="center" wrapText="1"/>
    </xf>
    <xf numFmtId="0" fontId="113" fillId="0" borderId="83" xfId="0" applyFont="1" applyFill="1" applyBorder="1" applyAlignment="1">
      <alignment horizontal="center" vertical="center" wrapText="1"/>
    </xf>
    <xf numFmtId="0" fontId="113" fillId="0" borderId="104" xfId="0" applyFont="1" applyFill="1" applyBorder="1" applyAlignment="1">
      <alignment horizontal="center" vertical="center" wrapText="1"/>
    </xf>
    <xf numFmtId="0" fontId="113" fillId="0" borderId="73" xfId="0" applyFont="1" applyFill="1" applyBorder="1" applyAlignment="1">
      <alignment horizontal="center" vertical="center" wrapText="1"/>
    </xf>
    <xf numFmtId="0" fontId="109" fillId="0" borderId="124" xfId="0" applyFont="1" applyBorder="1" applyAlignment="1">
      <alignment horizontal="center" vertical="center" wrapText="1"/>
    </xf>
    <xf numFmtId="0" fontId="109" fillId="0" borderId="7" xfId="0" applyFont="1" applyBorder="1" applyAlignment="1">
      <alignment horizontal="center" vertical="center" wrapText="1"/>
    </xf>
    <xf numFmtId="0" fontId="109" fillId="0" borderId="120" xfId="0" applyFont="1" applyBorder="1" applyAlignment="1">
      <alignment horizontal="center" vertical="center" wrapText="1"/>
    </xf>
    <xf numFmtId="0" fontId="117" fillId="0" borderId="120" xfId="0" applyFont="1" applyFill="1" applyBorder="1" applyAlignment="1">
      <alignment horizontal="center" vertical="center"/>
    </xf>
    <xf numFmtId="0" fontId="117" fillId="0" borderId="99" xfId="0" applyFont="1" applyFill="1" applyBorder="1" applyAlignment="1">
      <alignment horizontal="center" vertical="center"/>
    </xf>
    <xf numFmtId="0" fontId="117" fillId="0" borderId="101" xfId="0" applyFont="1" applyFill="1" applyBorder="1" applyAlignment="1">
      <alignment horizontal="center" vertical="center"/>
    </xf>
    <xf numFmtId="0" fontId="117" fillId="0" borderId="83" xfId="0" applyFont="1" applyFill="1" applyBorder="1" applyAlignment="1">
      <alignment horizontal="center" vertical="center"/>
    </xf>
    <xf numFmtId="0" fontId="117" fillId="0" borderId="73" xfId="0" applyFont="1" applyFill="1" applyBorder="1" applyAlignment="1">
      <alignment horizontal="center" vertical="center"/>
    </xf>
    <xf numFmtId="0" fontId="113" fillId="0" borderId="120" xfId="0" applyFont="1" applyFill="1" applyBorder="1" applyAlignment="1">
      <alignment horizontal="center" vertical="center" wrapText="1"/>
    </xf>
    <xf numFmtId="0" fontId="109" fillId="0" borderId="123" xfId="0" applyFont="1" applyBorder="1" applyAlignment="1">
      <alignment horizontal="center" vertical="center" wrapText="1"/>
    </xf>
    <xf numFmtId="0" fontId="112" fillId="0" borderId="99" xfId="0" applyFont="1" applyFill="1" applyBorder="1" applyAlignment="1">
      <alignment horizontal="center" vertical="center" wrapText="1"/>
    </xf>
    <xf numFmtId="0" fontId="112" fillId="0" borderId="101" xfId="0" applyFont="1" applyFill="1" applyBorder="1" applyAlignment="1">
      <alignment horizontal="center" vertical="center" wrapText="1"/>
    </xf>
    <xf numFmtId="0" fontId="112" fillId="0" borderId="68" xfId="0" applyFont="1" applyFill="1" applyBorder="1" applyAlignment="1">
      <alignment horizontal="center" vertical="center" wrapText="1"/>
    </xf>
    <xf numFmtId="0" fontId="112" fillId="0" borderId="66" xfId="0" applyFont="1" applyFill="1" applyBorder="1" applyAlignment="1">
      <alignment horizontal="center" vertical="center" wrapText="1"/>
    </xf>
    <xf numFmtId="0" fontId="112" fillId="0" borderId="83" xfId="0" applyFont="1" applyFill="1" applyBorder="1" applyAlignment="1">
      <alignment horizontal="center" vertical="center" wrapText="1"/>
    </xf>
    <xf numFmtId="0" fontId="112" fillId="0" borderId="73" xfId="0" applyFont="1" applyFill="1" applyBorder="1" applyAlignment="1">
      <alignment horizontal="center" vertical="center" wrapText="1"/>
    </xf>
    <xf numFmtId="0" fontId="109" fillId="0" borderId="121" xfId="0" applyFont="1" applyFill="1" applyBorder="1" applyAlignment="1">
      <alignment horizontal="center" vertical="center" wrapText="1"/>
    </xf>
    <xf numFmtId="0" fontId="109" fillId="0" borderId="122" xfId="0" applyFont="1" applyFill="1" applyBorder="1" applyAlignment="1">
      <alignment horizontal="center" vertical="center" wrapText="1"/>
    </xf>
    <xf numFmtId="0" fontId="112" fillId="0" borderId="74" xfId="0" applyFont="1" applyFill="1" applyBorder="1" applyAlignment="1">
      <alignment horizontal="center" vertical="center" wrapText="1"/>
    </xf>
    <xf numFmtId="0" fontId="112" fillId="0" borderId="7" xfId="0" applyFont="1" applyFill="1" applyBorder="1" applyAlignment="1">
      <alignment horizontal="center" vertical="center" wrapText="1"/>
    </xf>
    <xf numFmtId="0" fontId="109" fillId="0" borderId="74" xfId="0" applyFont="1" applyFill="1" applyBorder="1" applyAlignment="1">
      <alignment horizontal="center" vertical="center" wrapText="1"/>
    </xf>
    <xf numFmtId="0" fontId="109" fillId="0" borderId="73" xfId="0" applyFont="1" applyBorder="1" applyAlignment="1">
      <alignment horizontal="center" vertical="center" wrapText="1"/>
    </xf>
    <xf numFmtId="0" fontId="112" fillId="0" borderId="52" xfId="0" applyNumberFormat="1" applyFont="1" applyFill="1" applyBorder="1" applyAlignment="1">
      <alignment horizontal="left" vertical="top" wrapText="1"/>
    </xf>
    <xf numFmtId="0" fontId="112" fillId="0" borderId="75" xfId="0" applyNumberFormat="1" applyFont="1" applyFill="1" applyBorder="1" applyAlignment="1">
      <alignment horizontal="left" vertical="top" wrapText="1"/>
    </xf>
    <xf numFmtId="0" fontId="112" fillId="0" borderId="61" xfId="0" applyNumberFormat="1" applyFont="1" applyFill="1" applyBorder="1" applyAlignment="1">
      <alignment horizontal="left" vertical="top" wrapText="1"/>
    </xf>
    <xf numFmtId="0" fontId="112" fillId="0" borderId="89" xfId="0" applyNumberFormat="1" applyFont="1" applyFill="1" applyBorder="1" applyAlignment="1">
      <alignment horizontal="left" vertical="top" wrapText="1"/>
    </xf>
    <xf numFmtId="0" fontId="112" fillId="0" borderId="96" xfId="0" applyNumberFormat="1" applyFont="1" applyFill="1" applyBorder="1" applyAlignment="1">
      <alignment horizontal="left" vertical="top" wrapText="1"/>
    </xf>
    <xf numFmtId="0" fontId="112" fillId="0" borderId="127" xfId="0" applyNumberFormat="1" applyFont="1" applyFill="1" applyBorder="1" applyAlignment="1">
      <alignment horizontal="left" vertical="top" wrapText="1"/>
    </xf>
    <xf numFmtId="0" fontId="112" fillId="0" borderId="84" xfId="0" applyFont="1" applyFill="1" applyBorder="1" applyAlignment="1">
      <alignment horizontal="center" vertical="center" wrapText="1"/>
    </xf>
    <xf numFmtId="0" fontId="112" fillId="0" borderId="65" xfId="0" applyFont="1" applyFill="1" applyBorder="1" applyAlignment="1">
      <alignment horizontal="center" vertical="center" wrapText="1"/>
    </xf>
    <xf numFmtId="0" fontId="109" fillId="0" borderId="62" xfId="0" applyFont="1" applyBorder="1" applyAlignment="1">
      <alignment horizontal="center" vertical="center" wrapText="1"/>
    </xf>
    <xf numFmtId="0" fontId="109" fillId="0" borderId="67" xfId="0" applyFont="1" applyFill="1" applyBorder="1" applyAlignment="1">
      <alignment horizontal="center" vertical="center" wrapText="1"/>
    </xf>
    <xf numFmtId="0" fontId="109" fillId="0" borderId="26" xfId="0" applyFont="1" applyFill="1" applyBorder="1" applyAlignment="1">
      <alignment horizontal="center" vertical="center" wrapText="1"/>
    </xf>
    <xf numFmtId="0" fontId="109" fillId="0" borderId="27" xfId="0" applyFont="1" applyFill="1" applyBorder="1" applyAlignment="1">
      <alignment horizontal="center" vertical="center" wrapText="1"/>
    </xf>
    <xf numFmtId="0" fontId="109" fillId="0" borderId="99" xfId="0" applyFont="1" applyBorder="1" applyAlignment="1">
      <alignment horizontal="center" vertical="top" wrapText="1"/>
    </xf>
    <xf numFmtId="0" fontId="109" fillId="0" borderId="100" xfId="0" applyFont="1" applyBorder="1" applyAlignment="1">
      <alignment horizontal="center" vertical="top" wrapText="1"/>
    </xf>
    <xf numFmtId="0" fontId="109" fillId="0" borderId="99" xfId="0" applyFont="1" applyFill="1" applyBorder="1" applyAlignment="1">
      <alignment horizontal="center" vertical="top" wrapText="1"/>
    </xf>
    <xf numFmtId="0" fontId="109" fillId="0" borderId="122" xfId="0" applyFont="1" applyFill="1" applyBorder="1" applyAlignment="1">
      <alignment horizontal="center" vertical="top" wrapText="1"/>
    </xf>
    <xf numFmtId="0" fontId="109" fillId="0" borderId="123" xfId="0" applyFont="1" applyFill="1" applyBorder="1" applyAlignment="1">
      <alignment horizontal="center" vertical="top" wrapText="1"/>
    </xf>
    <xf numFmtId="0" fontId="129" fillId="0" borderId="112" xfId="0" applyNumberFormat="1" applyFont="1" applyFill="1" applyBorder="1" applyAlignment="1">
      <alignment horizontal="left" vertical="top" wrapText="1"/>
    </xf>
    <xf numFmtId="0" fontId="129" fillId="0" borderId="113" xfId="0" applyNumberFormat="1" applyFont="1" applyFill="1" applyBorder="1" applyAlignment="1">
      <alignment horizontal="left" vertical="top" wrapText="1"/>
    </xf>
    <xf numFmtId="0" fontId="115" fillId="0" borderId="99" xfId="0" applyFont="1" applyBorder="1" applyAlignment="1">
      <alignment horizontal="center" vertical="center"/>
    </xf>
    <xf numFmtId="0" fontId="115" fillId="0" borderId="101" xfId="0" applyFont="1" applyBorder="1" applyAlignment="1">
      <alignment horizontal="center" vertical="center"/>
    </xf>
    <xf numFmtId="0" fontId="115" fillId="0" borderId="83" xfId="0" applyFont="1" applyBorder="1" applyAlignment="1">
      <alignment horizontal="center" vertical="center"/>
    </xf>
    <xf numFmtId="0" fontId="115" fillId="0" borderId="73" xfId="0" applyFont="1" applyBorder="1" applyAlignment="1">
      <alignment horizontal="center" vertical="center"/>
    </xf>
    <xf numFmtId="0" fontId="114" fillId="0" borderId="120" xfId="0" applyFont="1" applyBorder="1" applyAlignment="1">
      <alignment horizontal="center" vertical="center" wrapText="1"/>
    </xf>
    <xf numFmtId="0" fontId="114" fillId="0" borderId="124" xfId="0" applyFont="1" applyBorder="1" applyAlignment="1">
      <alignment horizontal="center" vertical="center" wrapText="1"/>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 val="დამხმარე გვარდი"/>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zoomScale="80" zoomScaleNormal="80" workbookViewId="0">
      <selection activeCell="B1" sqref="B1"/>
    </sheetView>
  </sheetViews>
  <sheetFormatPr defaultColWidth="9.109375" defaultRowHeight="13.8"/>
  <cols>
    <col min="1" max="1" width="10.109375" style="4" customWidth="1"/>
    <col min="2" max="2" width="150" style="5" customWidth="1"/>
    <col min="3" max="3" width="39.44140625" style="5" customWidth="1"/>
    <col min="4" max="6" width="9.109375" style="5"/>
    <col min="7" max="7" width="25" style="5" customWidth="1"/>
    <col min="8" max="16384" width="9.109375" style="5"/>
  </cols>
  <sheetData>
    <row r="1" spans="1:3">
      <c r="A1" s="115"/>
      <c r="B1" s="121" t="s">
        <v>209</v>
      </c>
      <c r="C1" s="115"/>
    </row>
    <row r="2" spans="1:3">
      <c r="A2" s="122">
        <v>1</v>
      </c>
      <c r="B2" s="233" t="s">
        <v>210</v>
      </c>
      <c r="C2" s="48" t="s">
        <v>767</v>
      </c>
    </row>
    <row r="3" spans="1:3">
      <c r="A3" s="122">
        <v>2</v>
      </c>
      <c r="B3" s="234" t="s">
        <v>206</v>
      </c>
      <c r="C3" s="48" t="s">
        <v>752</v>
      </c>
    </row>
    <row r="4" spans="1:3">
      <c r="A4" s="122">
        <v>3</v>
      </c>
      <c r="B4" s="235" t="s">
        <v>211</v>
      </c>
      <c r="C4" s="48" t="s">
        <v>759</v>
      </c>
    </row>
    <row r="5" spans="1:3">
      <c r="A5" s="123">
        <v>4</v>
      </c>
      <c r="B5" s="236" t="s">
        <v>207</v>
      </c>
      <c r="C5" s="48" t="s">
        <v>768</v>
      </c>
    </row>
    <row r="6" spans="1:3" s="124" customFormat="1" ht="45.75" customHeight="1">
      <c r="A6" s="730" t="s">
        <v>283</v>
      </c>
      <c r="B6" s="731"/>
      <c r="C6" s="731"/>
    </row>
    <row r="7" spans="1:3">
      <c r="A7" s="125" t="s">
        <v>29</v>
      </c>
      <c r="B7" s="121" t="s">
        <v>208</v>
      </c>
    </row>
    <row r="8" spans="1:3">
      <c r="A8" s="115">
        <v>1</v>
      </c>
      <c r="B8" s="154" t="s">
        <v>20</v>
      </c>
    </row>
    <row r="9" spans="1:3">
      <c r="A9" s="115">
        <v>2</v>
      </c>
      <c r="B9" s="155" t="s">
        <v>21</v>
      </c>
    </row>
    <row r="10" spans="1:3">
      <c r="A10" s="115">
        <v>3</v>
      </c>
      <c r="B10" s="155" t="s">
        <v>22</v>
      </c>
    </row>
    <row r="11" spans="1:3">
      <c r="A11" s="115">
        <v>4</v>
      </c>
      <c r="B11" s="155" t="s">
        <v>23</v>
      </c>
      <c r="C11" s="51"/>
    </row>
    <row r="12" spans="1:3">
      <c r="A12" s="115">
        <v>5</v>
      </c>
      <c r="B12" s="155" t="s">
        <v>24</v>
      </c>
    </row>
    <row r="13" spans="1:3">
      <c r="A13" s="115">
        <v>6</v>
      </c>
      <c r="B13" s="156" t="s">
        <v>218</v>
      </c>
    </row>
    <row r="14" spans="1:3">
      <c r="A14" s="115">
        <v>7</v>
      </c>
      <c r="B14" s="155" t="s">
        <v>212</v>
      </c>
    </row>
    <row r="15" spans="1:3">
      <c r="A15" s="115">
        <v>8</v>
      </c>
      <c r="B15" s="155" t="s">
        <v>213</v>
      </c>
    </row>
    <row r="16" spans="1:3">
      <c r="A16" s="115">
        <v>9</v>
      </c>
      <c r="B16" s="155" t="s">
        <v>25</v>
      </c>
    </row>
    <row r="17" spans="1:2">
      <c r="A17" s="232" t="s">
        <v>282</v>
      </c>
      <c r="B17" s="231" t="s">
        <v>269</v>
      </c>
    </row>
    <row r="18" spans="1:2" s="15" customFormat="1">
      <c r="A18" s="568" t="s">
        <v>711</v>
      </c>
      <c r="B18" s="569" t="s">
        <v>713</v>
      </c>
    </row>
    <row r="19" spans="1:2" s="15" customFormat="1">
      <c r="A19" s="570" t="s">
        <v>712</v>
      </c>
      <c r="B19" s="569" t="s">
        <v>714</v>
      </c>
    </row>
    <row r="20" spans="1:2">
      <c r="A20" s="115">
        <v>10</v>
      </c>
      <c r="B20" s="155" t="s">
        <v>26</v>
      </c>
    </row>
    <row r="21" spans="1:2">
      <c r="A21" s="115">
        <v>11</v>
      </c>
      <c r="B21" s="156" t="s">
        <v>214</v>
      </c>
    </row>
    <row r="22" spans="1:2">
      <c r="A22" s="115">
        <v>12</v>
      </c>
      <c r="B22" s="156" t="s">
        <v>27</v>
      </c>
    </row>
    <row r="23" spans="1:2">
      <c r="A23" s="255">
        <v>13</v>
      </c>
      <c r="B23" s="256" t="s">
        <v>215</v>
      </c>
    </row>
    <row r="24" spans="1:2">
      <c r="A24" s="255">
        <v>14</v>
      </c>
      <c r="B24" s="257" t="s">
        <v>240</v>
      </c>
    </row>
    <row r="25" spans="1:2">
      <c r="A25" s="258">
        <v>15</v>
      </c>
      <c r="B25" s="259" t="s">
        <v>28</v>
      </c>
    </row>
    <row r="26" spans="1:2">
      <c r="A26" s="258">
        <v>15.1</v>
      </c>
      <c r="B26" s="260" t="s">
        <v>296</v>
      </c>
    </row>
    <row r="27" spans="1:2">
      <c r="A27" s="571">
        <v>15.2</v>
      </c>
      <c r="B27" s="569" t="s">
        <v>716</v>
      </c>
    </row>
    <row r="28" spans="1:2">
      <c r="A28" s="258">
        <v>16</v>
      </c>
      <c r="B28" s="260" t="s">
        <v>337</v>
      </c>
    </row>
    <row r="29" spans="1:2">
      <c r="A29" s="258">
        <v>17</v>
      </c>
      <c r="B29" s="260" t="s">
        <v>378</v>
      </c>
    </row>
    <row r="30" spans="1:2">
      <c r="A30" s="258">
        <v>18</v>
      </c>
      <c r="B30" s="260" t="s">
        <v>666</v>
      </c>
    </row>
    <row r="31" spans="1:2">
      <c r="A31" s="258">
        <v>19</v>
      </c>
      <c r="B31" s="260" t="s">
        <v>667</v>
      </c>
    </row>
    <row r="32" spans="1:2">
      <c r="A32" s="258">
        <v>20</v>
      </c>
      <c r="B32" s="317" t="s">
        <v>668</v>
      </c>
    </row>
    <row r="33" spans="1:2">
      <c r="A33" s="258">
        <v>21</v>
      </c>
      <c r="B33" s="260" t="s">
        <v>494</v>
      </c>
    </row>
    <row r="34" spans="1:2">
      <c r="A34" s="258">
        <v>22</v>
      </c>
      <c r="B34" s="260" t="s">
        <v>669</v>
      </c>
    </row>
    <row r="35" spans="1:2">
      <c r="A35" s="258">
        <v>23</v>
      </c>
      <c r="B35" s="260" t="s">
        <v>670</v>
      </c>
    </row>
    <row r="36" spans="1:2">
      <c r="A36" s="258">
        <v>24</v>
      </c>
      <c r="B36" s="260" t="s">
        <v>671</v>
      </c>
    </row>
    <row r="37" spans="1:2">
      <c r="A37" s="258">
        <v>25</v>
      </c>
      <c r="B37" s="260" t="s">
        <v>379</v>
      </c>
    </row>
    <row r="38" spans="1:2">
      <c r="A38" s="258">
        <v>26</v>
      </c>
      <c r="B38" s="260"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E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9.5546875" style="54" bestFit="1" customWidth="1"/>
    <col min="2" max="2" width="132.44140625" style="4" customWidth="1"/>
    <col min="3" max="3" width="18.44140625" style="4" customWidth="1"/>
    <col min="4" max="16384" width="9.109375" style="4"/>
  </cols>
  <sheetData>
    <row r="1" spans="1:5">
      <c r="A1" s="2" t="s">
        <v>30</v>
      </c>
      <c r="B1" s="3" t="str">
        <f>'Info '!C2</f>
        <v>JSC " Halyk Bank Georgia"</v>
      </c>
    </row>
    <row r="2" spans="1:5" s="43" customFormat="1" ht="15.75" customHeight="1">
      <c r="A2" s="43" t="s">
        <v>31</v>
      </c>
      <c r="B2" s="715">
        <f>'1. key ratios '!B2</f>
        <v>46203</v>
      </c>
    </row>
    <row r="3" spans="1:5" s="43" customFormat="1" ht="15.75" customHeight="1"/>
    <row r="4" spans="1:5" ht="13.8" thickBot="1">
      <c r="A4" s="54" t="s">
        <v>143</v>
      </c>
      <c r="B4" s="98" t="s">
        <v>142</v>
      </c>
    </row>
    <row r="5" spans="1:5">
      <c r="A5" s="55" t="s">
        <v>6</v>
      </c>
      <c r="B5" s="56"/>
      <c r="C5" s="57" t="s">
        <v>35</v>
      </c>
    </row>
    <row r="6" spans="1:5">
      <c r="A6" s="58">
        <v>1</v>
      </c>
      <c r="B6" s="59" t="s">
        <v>141</v>
      </c>
      <c r="C6" s="60">
        <f>SUM(C7:C11)</f>
        <v>220726110.08999991</v>
      </c>
    </row>
    <row r="7" spans="1:5">
      <c r="A7" s="58">
        <v>2</v>
      </c>
      <c r="B7" s="61" t="s">
        <v>140</v>
      </c>
      <c r="C7" s="62">
        <v>76000000</v>
      </c>
    </row>
    <row r="8" spans="1:5">
      <c r="A8" s="58">
        <v>3</v>
      </c>
      <c r="B8" s="63" t="s">
        <v>139</v>
      </c>
      <c r="C8" s="62">
        <v>0</v>
      </c>
    </row>
    <row r="9" spans="1:5">
      <c r="A9" s="58">
        <v>4</v>
      </c>
      <c r="B9" s="63" t="s">
        <v>138</v>
      </c>
      <c r="C9" s="62">
        <v>1995247.12</v>
      </c>
    </row>
    <row r="10" spans="1:5">
      <c r="A10" s="58">
        <v>5</v>
      </c>
      <c r="B10" s="63" t="s">
        <v>137</v>
      </c>
      <c r="C10" s="62">
        <v>0</v>
      </c>
    </row>
    <row r="11" spans="1:5">
      <c r="A11" s="58">
        <v>6</v>
      </c>
      <c r="B11" s="64" t="s">
        <v>136</v>
      </c>
      <c r="C11" s="62">
        <v>142730862.96999991</v>
      </c>
    </row>
    <row r="12" spans="1:5" s="28" customFormat="1">
      <c r="A12" s="58">
        <v>7</v>
      </c>
      <c r="B12" s="59" t="s">
        <v>135</v>
      </c>
      <c r="C12" s="65">
        <f>SUM(C13:C28)</f>
        <v>8381969.0899999971</v>
      </c>
      <c r="E12" s="4"/>
    </row>
    <row r="13" spans="1:5" s="28" customFormat="1">
      <c r="A13" s="58">
        <v>8</v>
      </c>
      <c r="B13" s="66" t="s">
        <v>134</v>
      </c>
      <c r="C13" s="67">
        <v>1995247.12</v>
      </c>
      <c r="E13" s="4"/>
    </row>
    <row r="14" spans="1:5" s="28" customFormat="1" ht="26.4">
      <c r="A14" s="58">
        <v>9</v>
      </c>
      <c r="B14" s="68" t="s">
        <v>133</v>
      </c>
      <c r="C14" s="67">
        <v>0</v>
      </c>
      <c r="E14" s="4"/>
    </row>
    <row r="15" spans="1:5" s="28" customFormat="1">
      <c r="A15" s="58">
        <v>10</v>
      </c>
      <c r="B15" s="69" t="s">
        <v>132</v>
      </c>
      <c r="C15" s="67">
        <v>6386721.9699999969</v>
      </c>
      <c r="E15" s="4"/>
    </row>
    <row r="16" spans="1:5" s="28" customFormat="1">
      <c r="A16" s="58">
        <v>11</v>
      </c>
      <c r="B16" s="70" t="s">
        <v>131</v>
      </c>
      <c r="C16" s="67">
        <v>0</v>
      </c>
      <c r="E16" s="4"/>
    </row>
    <row r="17" spans="1:5" s="28" customFormat="1">
      <c r="A17" s="58">
        <v>12</v>
      </c>
      <c r="B17" s="69" t="s">
        <v>130</v>
      </c>
      <c r="C17" s="67">
        <v>0</v>
      </c>
      <c r="E17" s="4"/>
    </row>
    <row r="18" spans="1:5" s="28" customFormat="1">
      <c r="A18" s="58">
        <v>13</v>
      </c>
      <c r="B18" s="69" t="s">
        <v>129</v>
      </c>
      <c r="C18" s="67">
        <v>0</v>
      </c>
      <c r="E18" s="4"/>
    </row>
    <row r="19" spans="1:5" s="28" customFormat="1">
      <c r="A19" s="58">
        <v>14</v>
      </c>
      <c r="B19" s="69" t="s">
        <v>128</v>
      </c>
      <c r="C19" s="67">
        <v>0</v>
      </c>
      <c r="E19" s="4"/>
    </row>
    <row r="20" spans="1:5" s="28" customFormat="1">
      <c r="A20" s="58">
        <v>15</v>
      </c>
      <c r="B20" s="69" t="s">
        <v>127</v>
      </c>
      <c r="C20" s="67">
        <v>0</v>
      </c>
      <c r="E20" s="4"/>
    </row>
    <row r="21" spans="1:5" s="28" customFormat="1" ht="26.4">
      <c r="A21" s="58">
        <v>16</v>
      </c>
      <c r="B21" s="68" t="s">
        <v>126</v>
      </c>
      <c r="C21" s="67">
        <v>0</v>
      </c>
      <c r="E21" s="4"/>
    </row>
    <row r="22" spans="1:5" s="28" customFormat="1">
      <c r="A22" s="58">
        <v>17</v>
      </c>
      <c r="B22" s="71" t="s">
        <v>125</v>
      </c>
      <c r="C22" s="67">
        <v>0</v>
      </c>
      <c r="E22" s="4"/>
    </row>
    <row r="23" spans="1:5" s="28" customFormat="1">
      <c r="A23" s="58">
        <v>18</v>
      </c>
      <c r="B23" s="565" t="s">
        <v>517</v>
      </c>
      <c r="C23" s="67">
        <v>0</v>
      </c>
      <c r="E23" s="4"/>
    </row>
    <row r="24" spans="1:5" s="28" customFormat="1">
      <c r="A24" s="58">
        <v>19</v>
      </c>
      <c r="B24" s="68" t="s">
        <v>124</v>
      </c>
      <c r="C24" s="67">
        <v>0</v>
      </c>
      <c r="E24" s="4"/>
    </row>
    <row r="25" spans="1:5" s="28" customFormat="1" ht="26.4">
      <c r="A25" s="58">
        <v>20</v>
      </c>
      <c r="B25" s="68" t="s">
        <v>101</v>
      </c>
      <c r="C25" s="67">
        <v>0</v>
      </c>
      <c r="E25" s="4"/>
    </row>
    <row r="26" spans="1:5" s="28" customFormat="1">
      <c r="A26" s="58">
        <v>21</v>
      </c>
      <c r="B26" s="72" t="s">
        <v>123</v>
      </c>
      <c r="C26" s="67">
        <v>0</v>
      </c>
      <c r="E26" s="4"/>
    </row>
    <row r="27" spans="1:5" s="28" customFormat="1">
      <c r="A27" s="58">
        <v>22</v>
      </c>
      <c r="B27" s="72" t="s">
        <v>122</v>
      </c>
      <c r="C27" s="67">
        <v>0</v>
      </c>
      <c r="E27" s="4"/>
    </row>
    <row r="28" spans="1:5" s="28" customFormat="1">
      <c r="A28" s="58">
        <v>23</v>
      </c>
      <c r="B28" s="72" t="s">
        <v>121</v>
      </c>
      <c r="C28" s="67">
        <v>0</v>
      </c>
      <c r="E28" s="4"/>
    </row>
    <row r="29" spans="1:5" s="28" customFormat="1">
      <c r="A29" s="58">
        <v>24</v>
      </c>
      <c r="B29" s="73" t="s">
        <v>120</v>
      </c>
      <c r="C29" s="65">
        <f>C6-C12</f>
        <v>212344140.99999991</v>
      </c>
      <c r="E29" s="4"/>
    </row>
    <row r="30" spans="1:5" s="28" customFormat="1">
      <c r="A30" s="74"/>
      <c r="B30" s="75"/>
      <c r="C30" s="67"/>
      <c r="E30" s="4"/>
    </row>
    <row r="31" spans="1:5" s="28" customFormat="1">
      <c r="A31" s="74">
        <v>25</v>
      </c>
      <c r="B31" s="73" t="s">
        <v>119</v>
      </c>
      <c r="C31" s="65">
        <f>C32+C35</f>
        <v>60000000</v>
      </c>
      <c r="E31" s="4"/>
    </row>
    <row r="32" spans="1:5" s="28" customFormat="1">
      <c r="A32" s="74">
        <v>26</v>
      </c>
      <c r="B32" s="63" t="s">
        <v>118</v>
      </c>
      <c r="C32" s="76">
        <f>C33+C34</f>
        <v>60000000</v>
      </c>
      <c r="E32" s="4"/>
    </row>
    <row r="33" spans="1:5" s="28" customFormat="1">
      <c r="A33" s="74">
        <v>27</v>
      </c>
      <c r="B33" s="77" t="s">
        <v>179</v>
      </c>
      <c r="C33" s="67">
        <v>60000000</v>
      </c>
      <c r="E33" s="4"/>
    </row>
    <row r="34" spans="1:5" s="28" customFormat="1">
      <c r="A34" s="74">
        <v>28</v>
      </c>
      <c r="B34" s="77" t="s">
        <v>117</v>
      </c>
      <c r="C34" s="67">
        <v>0</v>
      </c>
      <c r="E34" s="4"/>
    </row>
    <row r="35" spans="1:5" s="28" customFormat="1">
      <c r="A35" s="74">
        <v>29</v>
      </c>
      <c r="B35" s="63" t="s">
        <v>116</v>
      </c>
      <c r="C35" s="67">
        <v>0</v>
      </c>
      <c r="E35" s="4"/>
    </row>
    <row r="36" spans="1:5" s="28" customFormat="1">
      <c r="A36" s="74">
        <v>30</v>
      </c>
      <c r="B36" s="73" t="s">
        <v>115</v>
      </c>
      <c r="C36" s="65">
        <f>SUM(C37:C41)</f>
        <v>0</v>
      </c>
      <c r="E36" s="4"/>
    </row>
    <row r="37" spans="1:5" s="28" customFormat="1">
      <c r="A37" s="74">
        <v>31</v>
      </c>
      <c r="B37" s="68" t="s">
        <v>114</v>
      </c>
      <c r="C37" s="67">
        <v>0</v>
      </c>
      <c r="E37" s="4"/>
    </row>
    <row r="38" spans="1:5" s="28" customFormat="1">
      <c r="A38" s="74">
        <v>32</v>
      </c>
      <c r="B38" s="69" t="s">
        <v>113</v>
      </c>
      <c r="C38" s="67">
        <v>0</v>
      </c>
      <c r="E38" s="4"/>
    </row>
    <row r="39" spans="1:5" s="28" customFormat="1">
      <c r="A39" s="74">
        <v>33</v>
      </c>
      <c r="B39" s="68" t="s">
        <v>112</v>
      </c>
      <c r="C39" s="67">
        <v>0</v>
      </c>
      <c r="E39" s="4"/>
    </row>
    <row r="40" spans="1:5" s="28" customFormat="1" ht="26.4">
      <c r="A40" s="74">
        <v>34</v>
      </c>
      <c r="B40" s="68" t="s">
        <v>101</v>
      </c>
      <c r="C40" s="67">
        <v>0</v>
      </c>
      <c r="E40" s="4"/>
    </row>
    <row r="41" spans="1:5" s="28" customFormat="1">
      <c r="A41" s="74">
        <v>35</v>
      </c>
      <c r="B41" s="72" t="s">
        <v>111</v>
      </c>
      <c r="C41" s="67">
        <v>0</v>
      </c>
      <c r="E41" s="4"/>
    </row>
    <row r="42" spans="1:5" s="28" customFormat="1">
      <c r="A42" s="74">
        <v>36</v>
      </c>
      <c r="B42" s="73" t="s">
        <v>110</v>
      </c>
      <c r="C42" s="65">
        <f>C31-C36</f>
        <v>60000000</v>
      </c>
      <c r="E42" s="4"/>
    </row>
    <row r="43" spans="1:5" s="28" customFormat="1">
      <c r="A43" s="74"/>
      <c r="B43" s="75"/>
      <c r="C43" s="67"/>
      <c r="E43" s="4"/>
    </row>
    <row r="44" spans="1:5" s="28" customFormat="1">
      <c r="A44" s="74">
        <v>37</v>
      </c>
      <c r="B44" s="78" t="s">
        <v>109</v>
      </c>
      <c r="C44" s="65">
        <f>SUM(C45:C47)</f>
        <v>26518022.190000001</v>
      </c>
      <c r="E44" s="4"/>
    </row>
    <row r="45" spans="1:5" s="28" customFormat="1">
      <c r="A45" s="74">
        <v>38</v>
      </c>
      <c r="B45" s="63" t="s">
        <v>108</v>
      </c>
      <c r="C45" s="67">
        <v>26518022.190000001</v>
      </c>
      <c r="E45" s="4"/>
    </row>
    <row r="46" spans="1:5" s="28" customFormat="1">
      <c r="A46" s="74">
        <v>39</v>
      </c>
      <c r="B46" s="63" t="s">
        <v>107</v>
      </c>
      <c r="C46" s="67">
        <v>0</v>
      </c>
      <c r="E46" s="4"/>
    </row>
    <row r="47" spans="1:5" s="28" customFormat="1">
      <c r="A47" s="74">
        <v>40</v>
      </c>
      <c r="B47" s="63" t="s">
        <v>106</v>
      </c>
      <c r="C47" s="67">
        <v>0</v>
      </c>
      <c r="E47" s="4"/>
    </row>
    <row r="48" spans="1:5" s="28" customFormat="1">
      <c r="A48" s="74">
        <v>41</v>
      </c>
      <c r="B48" s="78" t="s">
        <v>105</v>
      </c>
      <c r="C48" s="65">
        <f>SUM(C49:C52)</f>
        <v>0</v>
      </c>
      <c r="E48" s="4"/>
    </row>
    <row r="49" spans="1:5" s="28" customFormat="1">
      <c r="A49" s="74">
        <v>42</v>
      </c>
      <c r="B49" s="68" t="s">
        <v>104</v>
      </c>
      <c r="C49" s="67">
        <v>0</v>
      </c>
      <c r="E49" s="4"/>
    </row>
    <row r="50" spans="1:5" s="28" customFormat="1">
      <c r="A50" s="74">
        <v>43</v>
      </c>
      <c r="B50" s="69" t="s">
        <v>103</v>
      </c>
      <c r="C50" s="67">
        <v>0</v>
      </c>
      <c r="E50" s="4"/>
    </row>
    <row r="51" spans="1:5" s="28" customFormat="1">
      <c r="A51" s="74">
        <v>44</v>
      </c>
      <c r="B51" s="68" t="s">
        <v>102</v>
      </c>
      <c r="C51" s="67">
        <v>0</v>
      </c>
      <c r="E51" s="4"/>
    </row>
    <row r="52" spans="1:5" s="28" customFormat="1" ht="26.4">
      <c r="A52" s="74">
        <v>45</v>
      </c>
      <c r="B52" s="68" t="s">
        <v>101</v>
      </c>
      <c r="C52" s="67">
        <v>0</v>
      </c>
      <c r="E52" s="4"/>
    </row>
    <row r="53" spans="1:5" s="28" customFormat="1" ht="13.8" thickBot="1">
      <c r="A53" s="74">
        <v>46</v>
      </c>
      <c r="B53" s="79" t="s">
        <v>100</v>
      </c>
      <c r="C53" s="80">
        <f>C44-C48</f>
        <v>26518022.190000001</v>
      </c>
      <c r="E53" s="4"/>
    </row>
    <row r="56" spans="1:5">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G23"/>
  <sheetViews>
    <sheetView zoomScale="80" zoomScaleNormal="80" workbookViewId="0"/>
  </sheetViews>
  <sheetFormatPr defaultColWidth="9.109375" defaultRowHeight="13.8"/>
  <cols>
    <col min="1" max="1" width="9.44140625" style="167" bestFit="1" customWidth="1"/>
    <col min="2" max="2" width="59" style="167" customWidth="1"/>
    <col min="3" max="3" width="16.88671875" style="167" bestFit="1" customWidth="1"/>
    <col min="4" max="4" width="15.5546875" style="167" bestFit="1" customWidth="1"/>
    <col min="5" max="16384" width="9.109375" style="167"/>
  </cols>
  <sheetData>
    <row r="1" spans="1:7">
      <c r="A1" s="212" t="s">
        <v>30</v>
      </c>
      <c r="B1" s="3" t="str">
        <f>'Info '!C2</f>
        <v>JSC " Halyk Bank Georgia"</v>
      </c>
    </row>
    <row r="2" spans="1:7" s="142" customFormat="1" ht="15.75" customHeight="1">
      <c r="A2" s="142" t="s">
        <v>31</v>
      </c>
      <c r="B2" s="715">
        <f>'1. key ratios '!B2</f>
        <v>46203</v>
      </c>
    </row>
    <row r="3" spans="1:7" s="142" customFormat="1" ht="15.75" customHeight="1"/>
    <row r="4" spans="1:7" ht="14.4" thickBot="1">
      <c r="A4" s="187" t="s">
        <v>268</v>
      </c>
      <c r="B4" s="220" t="s">
        <v>269</v>
      </c>
    </row>
    <row r="5" spans="1:7" s="221" customFormat="1" ht="12.75" customHeight="1">
      <c r="A5" s="253"/>
      <c r="B5" s="254" t="s">
        <v>272</v>
      </c>
      <c r="C5" s="213" t="s">
        <v>270</v>
      </c>
      <c r="D5" s="214" t="s">
        <v>271</v>
      </c>
    </row>
    <row r="6" spans="1:7" s="222" customFormat="1">
      <c r="A6" s="215">
        <v>1</v>
      </c>
      <c r="B6" s="246" t="s">
        <v>273</v>
      </c>
      <c r="C6" s="246"/>
      <c r="D6" s="216"/>
    </row>
    <row r="7" spans="1:7" s="222" customFormat="1">
      <c r="A7" s="217" t="s">
        <v>259</v>
      </c>
      <c r="B7" s="247" t="s">
        <v>274</v>
      </c>
      <c r="C7" s="239">
        <v>4.4999999999999998E-2</v>
      </c>
      <c r="D7" s="717">
        <f>C7*'5. RWA '!$C$13</f>
        <v>50581584.178152397</v>
      </c>
    </row>
    <row r="8" spans="1:7" s="222" customFormat="1">
      <c r="A8" s="217" t="s">
        <v>260</v>
      </c>
      <c r="B8" s="247" t="s">
        <v>275</v>
      </c>
      <c r="C8" s="240">
        <v>0.06</v>
      </c>
      <c r="D8" s="717">
        <f>C8*'5. RWA '!$C$13</f>
        <v>67442112.237536535</v>
      </c>
    </row>
    <row r="9" spans="1:7" s="222" customFormat="1">
      <c r="A9" s="217" t="s">
        <v>261</v>
      </c>
      <c r="B9" s="247" t="s">
        <v>276</v>
      </c>
      <c r="C9" s="240">
        <v>0.08</v>
      </c>
      <c r="D9" s="717">
        <f>C9*'5. RWA '!$C$13</f>
        <v>89922816.316715375</v>
      </c>
    </row>
    <row r="10" spans="1:7" s="222" customFormat="1">
      <c r="A10" s="215" t="s">
        <v>262</v>
      </c>
      <c r="B10" s="246" t="s">
        <v>277</v>
      </c>
      <c r="C10" s="241"/>
      <c r="D10" s="248"/>
    </row>
    <row r="11" spans="1:7" s="223" customFormat="1">
      <c r="A11" s="218" t="s">
        <v>263</v>
      </c>
      <c r="B11" s="238" t="s">
        <v>747</v>
      </c>
      <c r="C11" s="242">
        <v>2.5000000000000001E-2</v>
      </c>
      <c r="D11" s="717">
        <f>C11*'5. RWA '!$C$13</f>
        <v>28100880.098973557</v>
      </c>
      <c r="F11" s="222"/>
      <c r="G11" s="222"/>
    </row>
    <row r="12" spans="1:7" s="223" customFormat="1">
      <c r="A12" s="218" t="s">
        <v>264</v>
      </c>
      <c r="B12" s="238" t="s">
        <v>278</v>
      </c>
      <c r="C12" s="242">
        <v>7.4999999999999997E-3</v>
      </c>
      <c r="D12" s="717">
        <f>C12*'5. RWA '!$C$13</f>
        <v>8430264.0296920668</v>
      </c>
      <c r="F12" s="222"/>
      <c r="G12" s="222"/>
    </row>
    <row r="13" spans="1:7" s="223" customFormat="1">
      <c r="A13" s="218" t="s">
        <v>265</v>
      </c>
      <c r="B13" s="238" t="s">
        <v>279</v>
      </c>
      <c r="C13" s="242">
        <v>0</v>
      </c>
      <c r="D13" s="717">
        <f>C13*'5. RWA '!$C$13</f>
        <v>0</v>
      </c>
      <c r="F13" s="222"/>
      <c r="G13" s="222"/>
    </row>
    <row r="14" spans="1:7" s="223" customFormat="1">
      <c r="A14" s="215" t="s">
        <v>266</v>
      </c>
      <c r="B14" s="246" t="s">
        <v>326</v>
      </c>
      <c r="C14" s="243"/>
      <c r="D14" s="249"/>
      <c r="F14" s="222"/>
      <c r="G14" s="222"/>
    </row>
    <row r="15" spans="1:7" s="223" customFormat="1">
      <c r="A15" s="218">
        <v>3.1</v>
      </c>
      <c r="B15" s="238" t="s">
        <v>284</v>
      </c>
      <c r="C15" s="242">
        <v>8.6017480689390524E-2</v>
      </c>
      <c r="D15" s="717">
        <f>C15*'5. RWA '!$C$13</f>
        <v>96686676.450733453</v>
      </c>
      <c r="F15" s="222"/>
      <c r="G15" s="222"/>
    </row>
    <row r="16" spans="1:7" s="223" customFormat="1">
      <c r="A16" s="218">
        <v>3.2</v>
      </c>
      <c r="B16" s="238" t="s">
        <v>285</v>
      </c>
      <c r="C16" s="242">
        <v>0.10224814526111425</v>
      </c>
      <c r="D16" s="717">
        <f>C16*'5. RWA '!$C$13</f>
        <v>114930514.81300011</v>
      </c>
      <c r="F16" s="222"/>
      <c r="G16" s="222"/>
    </row>
    <row r="17" spans="1:7" s="222" customFormat="1">
      <c r="A17" s="218">
        <v>3.3</v>
      </c>
      <c r="B17" s="238" t="s">
        <v>286</v>
      </c>
      <c r="C17" s="242">
        <v>0.12360428285548763</v>
      </c>
      <c r="D17" s="717">
        <f>C17*'5. RWA '!$C$13</f>
        <v>138935565.28966683</v>
      </c>
    </row>
    <row r="18" spans="1:7" s="221" customFormat="1" ht="12.75" customHeight="1">
      <c r="A18" s="251"/>
      <c r="B18" s="252" t="s">
        <v>325</v>
      </c>
      <c r="C18" s="244" t="s">
        <v>270</v>
      </c>
      <c r="D18" s="250" t="s">
        <v>271</v>
      </c>
      <c r="F18" s="222"/>
      <c r="G18" s="222"/>
    </row>
    <row r="19" spans="1:7" s="222" customFormat="1">
      <c r="A19" s="219">
        <v>4</v>
      </c>
      <c r="B19" s="238" t="s">
        <v>280</v>
      </c>
      <c r="C19" s="242">
        <f>C7+C11+C12+C13+C15</f>
        <v>0.16351748068939054</v>
      </c>
      <c r="D19" s="717">
        <f>C19*'5. RWA '!$C$13</f>
        <v>183799404.75755149</v>
      </c>
    </row>
    <row r="20" spans="1:7" s="222" customFormat="1">
      <c r="A20" s="219">
        <v>5</v>
      </c>
      <c r="B20" s="238" t="s">
        <v>90</v>
      </c>
      <c r="C20" s="242">
        <f>C8+C11+C12+C13+C16</f>
        <v>0.19474814526111425</v>
      </c>
      <c r="D20" s="717">
        <f>C20*'5. RWA '!$C$13</f>
        <v>218903771.17920226</v>
      </c>
    </row>
    <row r="21" spans="1:7" s="222" customFormat="1" ht="14.4" thickBot="1">
      <c r="A21" s="224" t="s">
        <v>267</v>
      </c>
      <c r="B21" s="225" t="s">
        <v>281</v>
      </c>
      <c r="C21" s="245">
        <f>C9+C11+C12+C13+C17</f>
        <v>0.23610428285548765</v>
      </c>
      <c r="D21" s="718">
        <f>C21*'5. RWA '!$C$13</f>
        <v>265389525.73504785</v>
      </c>
    </row>
    <row r="22" spans="1:7">
      <c r="F22" s="187"/>
    </row>
    <row r="23" spans="1:7">
      <c r="B23" s="186"/>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Normal="100" workbookViewId="0"/>
  </sheetViews>
  <sheetFormatPr defaultRowHeight="14.4"/>
  <cols>
    <col min="1" max="1" width="67.109375" customWidth="1"/>
    <col min="2" max="2" width="50.88671875" bestFit="1" customWidth="1"/>
    <col min="3" max="3" width="28.109375" bestFit="1" customWidth="1"/>
    <col min="4" max="7" width="28.109375" customWidth="1"/>
  </cols>
  <sheetData>
    <row r="1" spans="1:3">
      <c r="A1" s="484" t="str">
        <f>'9.1. Capital Requirements'!A1</f>
        <v>Bank:</v>
      </c>
      <c r="B1" s="485" t="str">
        <f>'Info '!C2</f>
        <v>JSC " Halyk Bank Georgia"</v>
      </c>
    </row>
    <row r="2" spans="1:3">
      <c r="A2" s="484" t="str">
        <f>'9.1. Capital Requirements'!A2</f>
        <v>Date:</v>
      </c>
      <c r="B2" s="719">
        <f>'1. key ratios '!B2</f>
        <v>46203</v>
      </c>
    </row>
    <row r="3" spans="1:3">
      <c r="A3" s="486" t="s">
        <v>675</v>
      </c>
      <c r="B3" s="487" t="s">
        <v>676</v>
      </c>
    </row>
    <row r="4" spans="1:3" ht="15" thickBot="1"/>
    <row r="5" spans="1:3">
      <c r="A5" s="488"/>
      <c r="B5" s="489" t="s">
        <v>677</v>
      </c>
      <c r="C5" s="520"/>
    </row>
    <row r="6" spans="1:3">
      <c r="A6" s="490" t="s">
        <v>697</v>
      </c>
      <c r="B6" s="491">
        <f>SUM(B7,B11)</f>
        <v>0</v>
      </c>
      <c r="C6" s="520"/>
    </row>
    <row r="7" spans="1:3" ht="15.6">
      <c r="A7" s="490" t="s">
        <v>683</v>
      </c>
      <c r="B7" s="491">
        <f>SUM(B8:B10)</f>
        <v>0</v>
      </c>
      <c r="C7" s="520"/>
    </row>
    <row r="8" spans="1:3">
      <c r="A8" s="492" t="s">
        <v>678</v>
      </c>
      <c r="B8" s="493"/>
      <c r="C8" s="520"/>
    </row>
    <row r="9" spans="1:3">
      <c r="A9" s="492" t="s">
        <v>679</v>
      </c>
      <c r="B9" s="493"/>
      <c r="C9" s="520"/>
    </row>
    <row r="10" spans="1:3">
      <c r="A10" s="492" t="s">
        <v>680</v>
      </c>
      <c r="B10" s="493"/>
      <c r="C10" s="520"/>
    </row>
    <row r="11" spans="1:3">
      <c r="A11" s="490" t="s">
        <v>684</v>
      </c>
      <c r="B11" s="491">
        <f>SUM(B12:B13)</f>
        <v>0</v>
      </c>
      <c r="C11" s="520"/>
    </row>
    <row r="12" spans="1:3" ht="15.6">
      <c r="A12" s="492" t="s">
        <v>703</v>
      </c>
      <c r="B12" s="493"/>
      <c r="C12" s="520"/>
    </row>
    <row r="13" spans="1:3" ht="15.6">
      <c r="A13" s="492" t="s">
        <v>685</v>
      </c>
      <c r="B13" s="493"/>
      <c r="C13" s="520"/>
    </row>
    <row r="14" spans="1:3">
      <c r="A14" s="490" t="s">
        <v>686</v>
      </c>
      <c r="B14" s="491">
        <f>SUM(B15:B16)</f>
        <v>0</v>
      </c>
      <c r="C14" s="520"/>
    </row>
    <row r="15" spans="1:3">
      <c r="A15" s="494" t="s">
        <v>687</v>
      </c>
      <c r="B15" s="493"/>
      <c r="C15" s="520"/>
    </row>
    <row r="16" spans="1:3">
      <c r="A16" s="494" t="s">
        <v>688</v>
      </c>
      <c r="B16" s="493">
        <f>B7</f>
        <v>0</v>
      </c>
      <c r="C16" s="520"/>
    </row>
    <row r="17" spans="1:5">
      <c r="A17" s="490" t="s">
        <v>691</v>
      </c>
      <c r="B17" s="491"/>
      <c r="C17" s="520"/>
    </row>
    <row r="18" spans="1:5">
      <c r="A18" s="494" t="s">
        <v>689</v>
      </c>
      <c r="B18" s="493"/>
      <c r="C18" s="520"/>
    </row>
    <row r="19" spans="1:5">
      <c r="A19" s="494" t="s">
        <v>690</v>
      </c>
      <c r="B19" s="493"/>
      <c r="C19" s="520"/>
    </row>
    <row r="20" spans="1:5">
      <c r="A20" s="490" t="s">
        <v>705</v>
      </c>
      <c r="B20" s="491"/>
      <c r="C20" s="520"/>
    </row>
    <row r="21" spans="1:5">
      <c r="A21" s="495" t="s">
        <v>692</v>
      </c>
      <c r="B21" s="496">
        <f>IFERROR(B6/B18,0)</f>
        <v>0</v>
      </c>
      <c r="C21" s="520"/>
    </row>
    <row r="22" spans="1:5">
      <c r="A22" s="495" t="s">
        <v>709</v>
      </c>
      <c r="B22" s="496">
        <f>IFERROR(B6/B19,0)</f>
        <v>0</v>
      </c>
      <c r="C22" s="520"/>
    </row>
    <row r="23" spans="1:5" ht="15" thickBot="1">
      <c r="A23" s="497" t="s">
        <v>693</v>
      </c>
      <c r="B23" s="498">
        <f>IFERROR(B6/B14,0)</f>
        <v>0</v>
      </c>
    </row>
    <row r="24" spans="1:5" ht="16.5" customHeight="1">
      <c r="A24" s="499" t="s">
        <v>681</v>
      </c>
      <c r="B24" s="500"/>
      <c r="C24" s="500"/>
      <c r="D24" s="500"/>
      <c r="E24" s="500"/>
    </row>
    <row r="25" spans="1:5" ht="25.5" customHeight="1">
      <c r="A25" s="499" t="s">
        <v>702</v>
      </c>
    </row>
    <row r="26" spans="1:5" ht="42.6" customHeight="1">
      <c r="A26" s="499" t="s">
        <v>704</v>
      </c>
      <c r="B26" s="167"/>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heetViews>
  <sheetFormatPr defaultRowHeight="14.4"/>
  <cols>
    <col min="1" max="1" width="56.88671875" customWidth="1"/>
    <col min="2" max="2" width="28.109375" bestFit="1" customWidth="1"/>
    <col min="3" max="6" width="28.109375" customWidth="1"/>
  </cols>
  <sheetData>
    <row r="1" spans="1:7">
      <c r="A1" s="484" t="s">
        <v>30</v>
      </c>
      <c r="B1" s="485" t="str">
        <f>'Info '!C2</f>
        <v>JSC " Halyk Bank Georgia"</v>
      </c>
      <c r="C1" s="167"/>
    </row>
    <row r="2" spans="1:7">
      <c r="A2" s="484" t="s">
        <v>31</v>
      </c>
      <c r="B2" s="719">
        <f>'1. key ratios '!B2</f>
        <v>46203</v>
      </c>
      <c r="C2" s="167"/>
    </row>
    <row r="3" spans="1:7">
      <c r="A3" s="486" t="s">
        <v>682</v>
      </c>
      <c r="B3" s="487" t="s">
        <v>676</v>
      </c>
      <c r="C3" s="167"/>
    </row>
    <row r="5" spans="1:7">
      <c r="A5" s="501"/>
    </row>
    <row r="6" spans="1:7" ht="15" thickBot="1">
      <c r="A6" s="502"/>
      <c r="B6" s="502"/>
      <c r="C6" s="502"/>
      <c r="D6" s="502"/>
      <c r="E6" s="502"/>
      <c r="F6" s="502"/>
    </row>
    <row r="7" spans="1:7">
      <c r="A7" s="765"/>
      <c r="B7" s="767" t="s">
        <v>708</v>
      </c>
      <c r="C7" s="767"/>
      <c r="D7" s="767"/>
      <c r="E7" s="767"/>
      <c r="F7" s="768" t="s">
        <v>64</v>
      </c>
    </row>
    <row r="8" spans="1:7">
      <c r="A8" s="766"/>
      <c r="B8" s="503" t="s">
        <v>694</v>
      </c>
      <c r="C8" s="503" t="s">
        <v>695</v>
      </c>
      <c r="D8" s="503" t="s">
        <v>696</v>
      </c>
      <c r="E8" s="503" t="s">
        <v>706</v>
      </c>
      <c r="F8" s="769"/>
      <c r="G8" s="521"/>
    </row>
    <row r="9" spans="1:7">
      <c r="A9" s="504" t="s">
        <v>697</v>
      </c>
      <c r="B9" s="505">
        <f>B13+B17</f>
        <v>0</v>
      </c>
      <c r="C9" s="505">
        <f t="shared" ref="C9:E9" si="0">C13+C17</f>
        <v>0</v>
      </c>
      <c r="D9" s="505">
        <f t="shared" si="0"/>
        <v>0</v>
      </c>
      <c r="E9" s="505">
        <f t="shared" si="0"/>
        <v>0</v>
      </c>
      <c r="F9" s="506">
        <f>F13+F17</f>
        <v>0</v>
      </c>
    </row>
    <row r="10" spans="1:7">
      <c r="A10" s="507" t="s">
        <v>699</v>
      </c>
      <c r="B10" s="508">
        <f t="shared" ref="B10:E12" si="1">B14+B18</f>
        <v>0</v>
      </c>
      <c r="C10" s="508">
        <f t="shared" si="1"/>
        <v>0</v>
      </c>
      <c r="D10" s="508">
        <f t="shared" si="1"/>
        <v>0</v>
      </c>
      <c r="E10" s="508">
        <f t="shared" si="1"/>
        <v>0</v>
      </c>
      <c r="F10" s="506">
        <f>SUM(B10:E10)</f>
        <v>0</v>
      </c>
      <c r="G10" s="520"/>
    </row>
    <row r="11" spans="1:7">
      <c r="A11" s="507" t="s">
        <v>707</v>
      </c>
      <c r="B11" s="508">
        <f t="shared" si="1"/>
        <v>0</v>
      </c>
      <c r="C11" s="508">
        <f t="shared" si="1"/>
        <v>0</v>
      </c>
      <c r="D11" s="508">
        <f t="shared" si="1"/>
        <v>0</v>
      </c>
      <c r="E11" s="508">
        <f t="shared" si="1"/>
        <v>0</v>
      </c>
      <c r="F11" s="506">
        <f t="shared" ref="F11:F12" si="2">SUM(B11:E11)</f>
        <v>0</v>
      </c>
      <c r="G11" s="520"/>
    </row>
    <row r="12" spans="1:7">
      <c r="A12" s="509" t="s">
        <v>698</v>
      </c>
      <c r="B12" s="508">
        <f t="shared" si="1"/>
        <v>0</v>
      </c>
      <c r="C12" s="508">
        <f t="shared" si="1"/>
        <v>0</v>
      </c>
      <c r="D12" s="508">
        <f t="shared" si="1"/>
        <v>0</v>
      </c>
      <c r="E12" s="508">
        <f t="shared" si="1"/>
        <v>0</v>
      </c>
      <c r="F12" s="506">
        <f t="shared" si="2"/>
        <v>0</v>
      </c>
      <c r="G12" s="520"/>
    </row>
    <row r="13" spans="1:7">
      <c r="A13" s="510" t="s">
        <v>688</v>
      </c>
      <c r="B13" s="511"/>
      <c r="C13" s="511"/>
      <c r="D13" s="511"/>
      <c r="E13" s="511"/>
      <c r="F13" s="512"/>
    </row>
    <row r="14" spans="1:7">
      <c r="A14" s="507" t="s">
        <v>699</v>
      </c>
      <c r="B14" s="513"/>
      <c r="C14" s="513"/>
      <c r="D14" s="513"/>
      <c r="E14" s="513"/>
      <c r="F14" s="514"/>
    </row>
    <row r="15" spans="1:7">
      <c r="A15" s="507" t="s">
        <v>707</v>
      </c>
      <c r="B15" s="513"/>
      <c r="C15" s="513"/>
      <c r="D15" s="513"/>
      <c r="E15" s="513"/>
      <c r="F15" s="514"/>
    </row>
    <row r="16" spans="1:7">
      <c r="A16" s="509" t="s">
        <v>698</v>
      </c>
      <c r="B16" s="513"/>
      <c r="C16" s="513"/>
      <c r="D16" s="513"/>
      <c r="E16" s="513"/>
      <c r="F16" s="514"/>
    </row>
    <row r="17" spans="1:6">
      <c r="A17" s="510" t="s">
        <v>684</v>
      </c>
      <c r="B17" s="511"/>
      <c r="C17" s="511"/>
      <c r="D17" s="511"/>
      <c r="E17" s="511"/>
      <c r="F17" s="514"/>
    </row>
    <row r="18" spans="1:6">
      <c r="A18" s="507" t="s">
        <v>699</v>
      </c>
      <c r="B18" s="513"/>
      <c r="C18" s="513"/>
      <c r="D18" s="513"/>
      <c r="E18" s="513"/>
      <c r="F18" s="514"/>
    </row>
    <row r="19" spans="1:6">
      <c r="A19" s="507" t="s">
        <v>707</v>
      </c>
      <c r="B19" s="513"/>
      <c r="C19" s="513"/>
      <c r="D19" s="513"/>
      <c r="E19" s="513"/>
      <c r="F19" s="514"/>
    </row>
    <row r="20" spans="1:6" ht="15" thickBot="1">
      <c r="A20" s="509" t="s">
        <v>698</v>
      </c>
      <c r="B20" s="515"/>
      <c r="C20" s="515"/>
      <c r="D20" s="515"/>
      <c r="E20" s="515"/>
      <c r="F20" s="516"/>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68"/>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10.88671875" style="4" customWidth="1"/>
    <col min="2" max="2" width="91.88671875" style="4" customWidth="1"/>
    <col min="3" max="3" width="53.109375" style="4" customWidth="1"/>
    <col min="4" max="4" width="32.109375" style="4" customWidth="1"/>
    <col min="5" max="5" width="9.44140625" style="5" customWidth="1"/>
    <col min="6" max="16384" width="9.109375" style="5"/>
  </cols>
  <sheetData>
    <row r="1" spans="1:6">
      <c r="A1" s="2" t="s">
        <v>30</v>
      </c>
      <c r="B1" s="3" t="str">
        <f>'Info '!C2</f>
        <v>JSC " Halyk Bank Georgia"</v>
      </c>
      <c r="E1" s="4"/>
      <c r="F1" s="4"/>
    </row>
    <row r="2" spans="1:6" s="43" customFormat="1" ht="15.75" customHeight="1">
      <c r="A2" s="2" t="s">
        <v>31</v>
      </c>
      <c r="B2" s="715">
        <f>'1. key ratios '!B2</f>
        <v>46203</v>
      </c>
    </row>
    <row r="3" spans="1:6" s="43" customFormat="1" ht="15.75" customHeight="1">
      <c r="A3" s="81"/>
    </row>
    <row r="4" spans="1:6" s="43" customFormat="1" ht="15.75" customHeight="1" thickBot="1">
      <c r="A4" s="43" t="s">
        <v>47</v>
      </c>
      <c r="B4" s="138" t="s">
        <v>165</v>
      </c>
      <c r="D4" s="18" t="s">
        <v>35</v>
      </c>
    </row>
    <row r="5" spans="1:6" ht="26.4">
      <c r="A5" s="82" t="s">
        <v>6</v>
      </c>
      <c r="B5" s="158" t="s">
        <v>205</v>
      </c>
      <c r="C5" s="83" t="s">
        <v>624</v>
      </c>
      <c r="D5" s="84" t="s">
        <v>49</v>
      </c>
    </row>
    <row r="6" spans="1:6" ht="14.4">
      <c r="A6" s="319">
        <v>1</v>
      </c>
      <c r="B6" s="320" t="s">
        <v>525</v>
      </c>
      <c r="C6" s="679">
        <f>SUM(C7:C9)</f>
        <v>102412968.7</v>
      </c>
      <c r="D6" s="85"/>
      <c r="E6" s="86"/>
    </row>
    <row r="7" spans="1:6" ht="14.4">
      <c r="A7" s="319">
        <v>1.1000000000000001</v>
      </c>
      <c r="B7" s="321" t="s">
        <v>526</v>
      </c>
      <c r="C7" s="680">
        <v>14503583.82</v>
      </c>
      <c r="D7" s="87"/>
      <c r="E7" s="86"/>
    </row>
    <row r="8" spans="1:6" ht="14.4">
      <c r="A8" s="319">
        <v>1.2</v>
      </c>
      <c r="B8" s="321" t="s">
        <v>527</v>
      </c>
      <c r="C8" s="680">
        <v>28417550.919999994</v>
      </c>
      <c r="D8" s="87"/>
      <c r="E8" s="86"/>
    </row>
    <row r="9" spans="1:6" ht="14.4">
      <c r="A9" s="319">
        <v>1.3</v>
      </c>
      <c r="B9" s="321" t="s">
        <v>528</v>
      </c>
      <c r="C9" s="680">
        <v>59491833.960000008</v>
      </c>
      <c r="D9" s="376"/>
      <c r="E9" s="86"/>
    </row>
    <row r="10" spans="1:6" ht="14.4">
      <c r="A10" s="319">
        <v>2</v>
      </c>
      <c r="B10" s="322" t="s">
        <v>529</v>
      </c>
      <c r="C10" s="681">
        <v>0</v>
      </c>
      <c r="D10" s="376"/>
      <c r="E10" s="86"/>
    </row>
    <row r="11" spans="1:6" ht="14.4">
      <c r="A11" s="319">
        <v>2.1</v>
      </c>
      <c r="B11" s="323" t="s">
        <v>530</v>
      </c>
      <c r="C11" s="682">
        <v>0</v>
      </c>
      <c r="D11" s="377"/>
      <c r="E11" s="88"/>
    </row>
    <row r="12" spans="1:6" ht="14.4">
      <c r="A12" s="319">
        <v>3</v>
      </c>
      <c r="B12" s="324" t="s">
        <v>531</v>
      </c>
      <c r="C12" s="683">
        <v>0</v>
      </c>
      <c r="D12" s="377"/>
      <c r="E12" s="88"/>
    </row>
    <row r="13" spans="1:6" ht="14.4">
      <c r="A13" s="319">
        <v>4</v>
      </c>
      <c r="B13" s="325" t="s">
        <v>532</v>
      </c>
      <c r="C13" s="683">
        <v>0</v>
      </c>
      <c r="D13" s="377"/>
      <c r="E13" s="88"/>
    </row>
    <row r="14" spans="1:6" ht="14.4">
      <c r="A14" s="319">
        <v>5</v>
      </c>
      <c r="B14" s="326" t="s">
        <v>533</v>
      </c>
      <c r="C14" s="683">
        <f>SUM(C15:C17)</f>
        <v>54000</v>
      </c>
      <c r="D14" s="377"/>
      <c r="E14" s="88"/>
    </row>
    <row r="15" spans="1:6" ht="14.4">
      <c r="A15" s="319">
        <v>5.0999999999999996</v>
      </c>
      <c r="B15" s="327" t="s">
        <v>534</v>
      </c>
      <c r="C15" s="684">
        <v>54000</v>
      </c>
      <c r="D15" s="377"/>
      <c r="E15" s="86"/>
    </row>
    <row r="16" spans="1:6" ht="14.4">
      <c r="A16" s="319">
        <v>5.2</v>
      </c>
      <c r="B16" s="327" t="s">
        <v>535</v>
      </c>
      <c r="C16" s="684">
        <v>0</v>
      </c>
      <c r="D16" s="376"/>
      <c r="E16" s="86"/>
    </row>
    <row r="17" spans="1:5" ht="14.4">
      <c r="A17" s="319">
        <v>5.3</v>
      </c>
      <c r="B17" s="328" t="s">
        <v>536</v>
      </c>
      <c r="C17" s="684">
        <v>0</v>
      </c>
      <c r="D17" s="376"/>
      <c r="E17" s="86"/>
    </row>
    <row r="18" spans="1:5" ht="14.4">
      <c r="A18" s="319">
        <v>6</v>
      </c>
      <c r="B18" s="324" t="s">
        <v>537</v>
      </c>
      <c r="C18" s="681">
        <f>SUM(C19:C20)</f>
        <v>990980426.19999981</v>
      </c>
      <c r="D18" s="376"/>
      <c r="E18" s="86"/>
    </row>
    <row r="19" spans="1:5" ht="14.4">
      <c r="A19" s="319">
        <v>6.1</v>
      </c>
      <c r="B19" s="327" t="s">
        <v>535</v>
      </c>
      <c r="C19" s="682">
        <v>5924582</v>
      </c>
      <c r="D19" s="376"/>
      <c r="E19" s="86"/>
    </row>
    <row r="20" spans="1:5" ht="14.4">
      <c r="A20" s="319">
        <v>6.2</v>
      </c>
      <c r="B20" s="328" t="s">
        <v>536</v>
      </c>
      <c r="C20" s="682">
        <v>985055844.19999981</v>
      </c>
      <c r="D20" s="376"/>
      <c r="E20" s="86"/>
    </row>
    <row r="21" spans="1:5" ht="14.4">
      <c r="A21" s="319">
        <v>7</v>
      </c>
      <c r="B21" s="322" t="s">
        <v>538</v>
      </c>
      <c r="C21" s="682">
        <v>0</v>
      </c>
      <c r="D21" s="376"/>
      <c r="E21" s="86"/>
    </row>
    <row r="22" spans="1:5" ht="14.4">
      <c r="A22" s="319">
        <v>8</v>
      </c>
      <c r="B22" s="329" t="s">
        <v>539</v>
      </c>
      <c r="C22" s="682">
        <v>0</v>
      </c>
      <c r="D22" s="376"/>
      <c r="E22" s="86"/>
    </row>
    <row r="23" spans="1:5" ht="14.4">
      <c r="A23" s="319">
        <v>9</v>
      </c>
      <c r="B23" s="325" t="s">
        <v>540</v>
      </c>
      <c r="C23" s="681">
        <f>SUM(C24:C25)</f>
        <v>18412758.98</v>
      </c>
      <c r="D23" s="378"/>
      <c r="E23" s="86"/>
    </row>
    <row r="24" spans="1:5" ht="14.4">
      <c r="A24" s="319">
        <v>9.1</v>
      </c>
      <c r="B24" s="327" t="s">
        <v>541</v>
      </c>
      <c r="C24" s="680">
        <v>18412758.98</v>
      </c>
      <c r="D24" s="379"/>
      <c r="E24" s="86"/>
    </row>
    <row r="25" spans="1:5" ht="14.4">
      <c r="A25" s="319">
        <v>9.1999999999999993</v>
      </c>
      <c r="B25" s="327" t="s">
        <v>542</v>
      </c>
      <c r="C25" s="680">
        <v>0</v>
      </c>
      <c r="D25" s="375"/>
      <c r="E25" s="90"/>
    </row>
    <row r="26" spans="1:5" ht="14.4">
      <c r="A26" s="319">
        <v>10</v>
      </c>
      <c r="B26" s="325" t="s">
        <v>543</v>
      </c>
      <c r="C26" s="686">
        <f>SUM(C27:C28)</f>
        <v>6386721.9699999969</v>
      </c>
      <c r="D26" s="483" t="s">
        <v>665</v>
      </c>
      <c r="E26" s="86"/>
    </row>
    <row r="27" spans="1:5" ht="14.4">
      <c r="A27" s="319">
        <v>10.1</v>
      </c>
      <c r="B27" s="327" t="s">
        <v>544</v>
      </c>
      <c r="C27" s="680">
        <v>0</v>
      </c>
      <c r="D27" s="87"/>
      <c r="E27" s="86"/>
    </row>
    <row r="28" spans="1:5" ht="14.4">
      <c r="A28" s="319">
        <v>10.199999999999999</v>
      </c>
      <c r="B28" s="327" t="s">
        <v>545</v>
      </c>
      <c r="C28" s="680">
        <v>6386721.9699999969</v>
      </c>
      <c r="D28" s="483" t="s">
        <v>665</v>
      </c>
      <c r="E28" s="86"/>
    </row>
    <row r="29" spans="1:5" ht="14.4">
      <c r="A29" s="319">
        <v>11</v>
      </c>
      <c r="B29" s="325" t="s">
        <v>546</v>
      </c>
      <c r="C29" s="681">
        <f>SUM(C30:C31)</f>
        <v>1319970</v>
      </c>
      <c r="D29" s="87"/>
      <c r="E29" s="86"/>
    </row>
    <row r="30" spans="1:5" ht="14.4">
      <c r="A30" s="319">
        <v>11.1</v>
      </c>
      <c r="B30" s="327" t="s">
        <v>547</v>
      </c>
      <c r="C30" s="680">
        <v>1319970</v>
      </c>
      <c r="D30" s="87"/>
      <c r="E30" s="86"/>
    </row>
    <row r="31" spans="1:5" ht="14.4">
      <c r="A31" s="319">
        <v>11.2</v>
      </c>
      <c r="B31" s="327" t="s">
        <v>548</v>
      </c>
      <c r="C31" s="680">
        <v>0</v>
      </c>
      <c r="D31" s="87"/>
      <c r="E31" s="86"/>
    </row>
    <row r="32" spans="1:5" ht="14.4">
      <c r="A32" s="319">
        <v>13</v>
      </c>
      <c r="B32" s="325" t="s">
        <v>549</v>
      </c>
      <c r="C32" s="680">
        <v>18208180.329999998</v>
      </c>
      <c r="D32" s="87"/>
      <c r="E32" s="86"/>
    </row>
    <row r="33" spans="1:5" ht="14.4">
      <c r="A33" s="319">
        <v>13.1</v>
      </c>
      <c r="B33" s="330" t="s">
        <v>550</v>
      </c>
      <c r="C33" s="680">
        <v>14469142.579999998</v>
      </c>
      <c r="D33" s="87"/>
      <c r="E33" s="86"/>
    </row>
    <row r="34" spans="1:5" ht="14.4">
      <c r="A34" s="319">
        <v>13.2</v>
      </c>
      <c r="B34" s="330" t="s">
        <v>551</v>
      </c>
      <c r="C34" s="680">
        <v>0</v>
      </c>
      <c r="D34" s="89"/>
      <c r="E34" s="86"/>
    </row>
    <row r="35" spans="1:5" ht="14.4">
      <c r="A35" s="319">
        <v>14</v>
      </c>
      <c r="B35" s="331" t="s">
        <v>552</v>
      </c>
      <c r="C35" s="687">
        <f>SUM(C6,C10,C12,C13,C14,C18,C21,C22,C23,C26,C29,C32)</f>
        <v>1137775026.1799998</v>
      </c>
      <c r="D35" s="89"/>
      <c r="E35" s="86"/>
    </row>
    <row r="36" spans="1:5" ht="14.4">
      <c r="A36" s="319"/>
      <c r="B36" s="332" t="s">
        <v>553</v>
      </c>
      <c r="C36" s="688"/>
      <c r="D36" s="91"/>
      <c r="E36" s="86"/>
    </row>
    <row r="37" spans="1:5" ht="14.4">
      <c r="A37" s="319">
        <v>15</v>
      </c>
      <c r="B37" s="333" t="s">
        <v>554</v>
      </c>
      <c r="C37" s="685">
        <v>0</v>
      </c>
      <c r="D37" s="375"/>
      <c r="E37" s="90"/>
    </row>
    <row r="38" spans="1:5" ht="14.4">
      <c r="A38" s="334">
        <v>15.1</v>
      </c>
      <c r="B38" s="335" t="s">
        <v>530</v>
      </c>
      <c r="C38" s="685">
        <v>0</v>
      </c>
      <c r="D38" s="87"/>
      <c r="E38" s="86"/>
    </row>
    <row r="39" spans="1:5" ht="14.4">
      <c r="A39" s="334">
        <v>16</v>
      </c>
      <c r="B39" s="322" t="s">
        <v>555</v>
      </c>
      <c r="C39" s="685">
        <v>0</v>
      </c>
      <c r="D39" s="87"/>
      <c r="E39" s="86"/>
    </row>
    <row r="40" spans="1:5" ht="14.4">
      <c r="A40" s="334">
        <v>17</v>
      </c>
      <c r="B40" s="322" t="s">
        <v>556</v>
      </c>
      <c r="C40" s="681">
        <f>SUM(C41:C44)</f>
        <v>822789992.96000004</v>
      </c>
      <c r="D40" s="87"/>
      <c r="E40" s="86"/>
    </row>
    <row r="41" spans="1:5" ht="14.4">
      <c r="A41" s="334">
        <v>17.100000000000001</v>
      </c>
      <c r="B41" s="336" t="s">
        <v>557</v>
      </c>
      <c r="C41" s="680">
        <v>355747339.67999995</v>
      </c>
      <c r="D41" s="87"/>
      <c r="E41" s="86"/>
    </row>
    <row r="42" spans="1:5" ht="14.4">
      <c r="A42" s="334">
        <v>17.2</v>
      </c>
      <c r="B42" s="337" t="s">
        <v>558</v>
      </c>
      <c r="C42" s="680">
        <v>462240509.31000006</v>
      </c>
      <c r="D42" s="87"/>
      <c r="E42" s="86"/>
    </row>
    <row r="43" spans="1:5" ht="14.4">
      <c r="A43" s="334">
        <v>17.3</v>
      </c>
      <c r="B43" s="365" t="s">
        <v>559</v>
      </c>
      <c r="C43" s="680">
        <v>0</v>
      </c>
      <c r="D43" s="89"/>
      <c r="E43" s="86"/>
    </row>
    <row r="44" spans="1:5" ht="14.4">
      <c r="A44" s="334">
        <v>17.399999999999999</v>
      </c>
      <c r="B44" s="366" t="s">
        <v>560</v>
      </c>
      <c r="C44" s="680">
        <v>4802143.97</v>
      </c>
      <c r="D44" s="367"/>
      <c r="E44" s="86"/>
    </row>
    <row r="45" spans="1:5" ht="14.4">
      <c r="A45" s="334">
        <v>18</v>
      </c>
      <c r="B45" s="368" t="s">
        <v>561</v>
      </c>
      <c r="C45" s="680">
        <v>1284565.203007577</v>
      </c>
      <c r="D45" s="374"/>
      <c r="E45" s="90"/>
    </row>
    <row r="46" spans="1:5" ht="14.4">
      <c r="A46" s="334">
        <v>19</v>
      </c>
      <c r="B46" s="368" t="s">
        <v>562</v>
      </c>
      <c r="C46" s="690">
        <f>SUM(C47:C48)</f>
        <v>3273589.27</v>
      </c>
      <c r="D46" s="369"/>
    </row>
    <row r="47" spans="1:5" ht="14.4">
      <c r="A47" s="334">
        <v>19.100000000000001</v>
      </c>
      <c r="B47" s="370" t="s">
        <v>563</v>
      </c>
      <c r="C47" s="691">
        <v>2798908.7</v>
      </c>
      <c r="D47" s="369"/>
    </row>
    <row r="48" spans="1:5" ht="14.4">
      <c r="A48" s="334">
        <v>19.2</v>
      </c>
      <c r="B48" s="370" t="s">
        <v>564</v>
      </c>
      <c r="C48" s="691">
        <v>474680.57</v>
      </c>
      <c r="D48" s="369"/>
    </row>
    <row r="49" spans="1:4" ht="14.4">
      <c r="A49" s="334">
        <v>20</v>
      </c>
      <c r="B49" s="338" t="s">
        <v>565</v>
      </c>
      <c r="C49" s="691">
        <v>26518022.190000001</v>
      </c>
      <c r="D49" s="483" t="s">
        <v>771</v>
      </c>
    </row>
    <row r="50" spans="1:4" ht="14.4">
      <c r="A50" s="334">
        <v>21</v>
      </c>
      <c r="B50" s="371" t="s">
        <v>566</v>
      </c>
      <c r="C50" s="691">
        <v>3182746.47</v>
      </c>
      <c r="D50" s="369"/>
    </row>
    <row r="51" spans="1:4" ht="14.4">
      <c r="A51" s="334">
        <v>21.1</v>
      </c>
      <c r="B51" s="337" t="s">
        <v>567</v>
      </c>
      <c r="C51" s="691">
        <v>0</v>
      </c>
      <c r="D51" s="369"/>
    </row>
    <row r="52" spans="1:4" ht="14.4">
      <c r="A52" s="334">
        <v>22</v>
      </c>
      <c r="B52" s="339" t="s">
        <v>568</v>
      </c>
      <c r="C52" s="690">
        <f>SUM(C37,C39,C40,C45,C46,C49,C50)</f>
        <v>857048916.09300768</v>
      </c>
      <c r="D52" s="369"/>
    </row>
    <row r="53" spans="1:4" ht="14.4">
      <c r="A53" s="334"/>
      <c r="B53" s="340" t="s">
        <v>569</v>
      </c>
      <c r="C53" s="692"/>
      <c r="D53" s="369"/>
    </row>
    <row r="54" spans="1:4" ht="14.4">
      <c r="A54" s="334">
        <v>23</v>
      </c>
      <c r="B54" s="338" t="s">
        <v>570</v>
      </c>
      <c r="C54" s="693">
        <v>76000000</v>
      </c>
      <c r="D54" s="483" t="s">
        <v>772</v>
      </c>
    </row>
    <row r="55" spans="1:4" ht="14.4">
      <c r="A55" s="334">
        <v>24</v>
      </c>
      <c r="B55" s="338" t="s">
        <v>571</v>
      </c>
      <c r="C55" s="693">
        <v>60000000</v>
      </c>
      <c r="D55" s="483" t="s">
        <v>775</v>
      </c>
    </row>
    <row r="56" spans="1:4" ht="14.4">
      <c r="A56" s="334">
        <v>25</v>
      </c>
      <c r="B56" s="368" t="s">
        <v>572</v>
      </c>
      <c r="C56" s="693">
        <v>0</v>
      </c>
      <c r="D56" s="369"/>
    </row>
    <row r="57" spans="1:4" ht="14.4">
      <c r="A57" s="334">
        <v>26</v>
      </c>
      <c r="B57" s="368" t="s">
        <v>573</v>
      </c>
      <c r="C57" s="693">
        <v>0</v>
      </c>
      <c r="D57" s="369"/>
    </row>
    <row r="58" spans="1:4" ht="14.4">
      <c r="A58" s="334">
        <v>27</v>
      </c>
      <c r="B58" s="368" t="s">
        <v>574</v>
      </c>
      <c r="C58" s="693">
        <f>SUM(C59:C60)</f>
        <v>0</v>
      </c>
      <c r="D58" s="369"/>
    </row>
    <row r="59" spans="1:4" ht="14.4">
      <c r="A59" s="334">
        <v>27.1</v>
      </c>
      <c r="B59" s="366" t="s">
        <v>575</v>
      </c>
      <c r="C59" s="689">
        <v>0</v>
      </c>
      <c r="D59" s="369"/>
    </row>
    <row r="60" spans="1:4" ht="14.4">
      <c r="A60" s="334">
        <v>27.2</v>
      </c>
      <c r="B60" s="366" t="s">
        <v>576</v>
      </c>
      <c r="C60" s="689">
        <v>0</v>
      </c>
      <c r="D60" s="369"/>
    </row>
    <row r="61" spans="1:4" ht="14.4">
      <c r="A61" s="334">
        <v>28</v>
      </c>
      <c r="B61" s="341" t="s">
        <v>577</v>
      </c>
      <c r="C61" s="689">
        <v>0</v>
      </c>
      <c r="D61" s="369"/>
    </row>
    <row r="62" spans="1:4" ht="14.4">
      <c r="A62" s="334">
        <v>29</v>
      </c>
      <c r="B62" s="368" t="s">
        <v>578</v>
      </c>
      <c r="C62" s="693">
        <f>SUM(C63:C65)</f>
        <v>1995247.12</v>
      </c>
      <c r="D62" s="369"/>
    </row>
    <row r="63" spans="1:4" ht="14.4">
      <c r="A63" s="334">
        <v>29.1</v>
      </c>
      <c r="B63" s="372" t="s">
        <v>579</v>
      </c>
      <c r="C63" s="689">
        <v>1995247.12</v>
      </c>
      <c r="D63" s="483" t="s">
        <v>774</v>
      </c>
    </row>
    <row r="64" spans="1:4" ht="14.4">
      <c r="A64" s="334">
        <v>29.2</v>
      </c>
      <c r="B64" s="381" t="s">
        <v>580</v>
      </c>
      <c r="C64" s="689">
        <v>0</v>
      </c>
      <c r="D64" s="369"/>
    </row>
    <row r="65" spans="1:4" ht="14.4">
      <c r="A65" s="334">
        <v>29.3</v>
      </c>
      <c r="B65" s="381" t="s">
        <v>581</v>
      </c>
      <c r="C65" s="689">
        <v>0</v>
      </c>
      <c r="D65" s="369"/>
    </row>
    <row r="66" spans="1:4" ht="14.4">
      <c r="A66" s="334">
        <v>30</v>
      </c>
      <c r="B66" s="342" t="s">
        <v>582</v>
      </c>
      <c r="C66" s="689">
        <v>142730862.96999991</v>
      </c>
      <c r="D66" s="483" t="s">
        <v>773</v>
      </c>
    </row>
    <row r="67" spans="1:4" ht="14.4">
      <c r="A67" s="334">
        <v>31</v>
      </c>
      <c r="B67" s="373" t="s">
        <v>583</v>
      </c>
      <c r="C67" s="693">
        <f>SUM(C54,C55,C56,C57,C58,C61,C62,C66)</f>
        <v>280726110.08999991</v>
      </c>
      <c r="D67" s="369"/>
    </row>
    <row r="68" spans="1:4" ht="14.4">
      <c r="A68" s="334">
        <v>32</v>
      </c>
      <c r="B68" s="342" t="s">
        <v>584</v>
      </c>
      <c r="C68" s="693">
        <f>SUM(C52,C67)</f>
        <v>1137775026.1830077</v>
      </c>
      <c r="D68" s="369"/>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45"/>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10.554687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109375" style="4" bestFit="1" customWidth="1"/>
    <col min="9" max="9" width="13" style="4" bestFit="1" customWidth="1"/>
    <col min="10" max="10" width="13.109375" style="4" bestFit="1" customWidth="1"/>
    <col min="11" max="11" width="13" style="4" bestFit="1" customWidth="1"/>
    <col min="12" max="16" width="13" style="17" bestFit="1" customWidth="1"/>
    <col min="17" max="17" width="14.88671875" style="17" customWidth="1"/>
    <col min="18" max="18" width="13" style="17" bestFit="1" customWidth="1"/>
    <col min="19" max="19" width="34.88671875" style="17" customWidth="1"/>
    <col min="20" max="16384" width="9.109375" style="17"/>
  </cols>
  <sheetData>
    <row r="1" spans="1:19">
      <c r="A1" s="2" t="s">
        <v>30</v>
      </c>
      <c r="B1" s="3" t="str">
        <f>'Info '!C2</f>
        <v>JSC " Halyk Bank Georgia"</v>
      </c>
    </row>
    <row r="2" spans="1:19">
      <c r="A2" s="2" t="s">
        <v>31</v>
      </c>
      <c r="B2" s="715">
        <f>'1. key ratios '!B2</f>
        <v>46203</v>
      </c>
    </row>
    <row r="4" spans="1:19" ht="27" thickBot="1">
      <c r="A4" s="4" t="s">
        <v>146</v>
      </c>
      <c r="B4" s="176" t="s">
        <v>238</v>
      </c>
    </row>
    <row r="5" spans="1:19" s="165" customFormat="1" ht="13.8">
      <c r="A5" s="160"/>
      <c r="B5" s="161"/>
      <c r="C5" s="162" t="s">
        <v>0</v>
      </c>
      <c r="D5" s="162" t="s">
        <v>1</v>
      </c>
      <c r="E5" s="162" t="s">
        <v>2</v>
      </c>
      <c r="F5" s="162" t="s">
        <v>3</v>
      </c>
      <c r="G5" s="162" t="s">
        <v>4</v>
      </c>
      <c r="H5" s="162" t="s">
        <v>5</v>
      </c>
      <c r="I5" s="162" t="s">
        <v>8</v>
      </c>
      <c r="J5" s="162" t="s">
        <v>9</v>
      </c>
      <c r="K5" s="162" t="s">
        <v>10</v>
      </c>
      <c r="L5" s="162" t="s">
        <v>11</v>
      </c>
      <c r="M5" s="162" t="s">
        <v>12</v>
      </c>
      <c r="N5" s="162" t="s">
        <v>13</v>
      </c>
      <c r="O5" s="162" t="s">
        <v>222</v>
      </c>
      <c r="P5" s="162" t="s">
        <v>223</v>
      </c>
      <c r="Q5" s="162" t="s">
        <v>224</v>
      </c>
      <c r="R5" s="163" t="s">
        <v>225</v>
      </c>
      <c r="S5" s="164" t="s">
        <v>226</v>
      </c>
    </row>
    <row r="6" spans="1:19" s="165" customFormat="1" ht="99" customHeight="1">
      <c r="A6" s="166"/>
      <c r="B6" s="774" t="s">
        <v>227</v>
      </c>
      <c r="C6" s="770">
        <v>0</v>
      </c>
      <c r="D6" s="771"/>
      <c r="E6" s="770">
        <v>0.2</v>
      </c>
      <c r="F6" s="771"/>
      <c r="G6" s="770">
        <v>0.35</v>
      </c>
      <c r="H6" s="771"/>
      <c r="I6" s="770">
        <v>0.5</v>
      </c>
      <c r="J6" s="771"/>
      <c r="K6" s="770">
        <v>0.75</v>
      </c>
      <c r="L6" s="771"/>
      <c r="M6" s="770">
        <v>1</v>
      </c>
      <c r="N6" s="771"/>
      <c r="O6" s="770">
        <v>1.5</v>
      </c>
      <c r="P6" s="771"/>
      <c r="Q6" s="770">
        <v>2.5</v>
      </c>
      <c r="R6" s="771"/>
      <c r="S6" s="772" t="s">
        <v>145</v>
      </c>
    </row>
    <row r="7" spans="1:19" s="165" customFormat="1" ht="30.75" customHeight="1">
      <c r="A7" s="166"/>
      <c r="B7" s="775"/>
      <c r="C7" s="157" t="s">
        <v>148</v>
      </c>
      <c r="D7" s="157" t="s">
        <v>147</v>
      </c>
      <c r="E7" s="157" t="s">
        <v>148</v>
      </c>
      <c r="F7" s="157" t="s">
        <v>147</v>
      </c>
      <c r="G7" s="157" t="s">
        <v>148</v>
      </c>
      <c r="H7" s="157" t="s">
        <v>147</v>
      </c>
      <c r="I7" s="157" t="s">
        <v>148</v>
      </c>
      <c r="J7" s="157" t="s">
        <v>147</v>
      </c>
      <c r="K7" s="157" t="s">
        <v>148</v>
      </c>
      <c r="L7" s="157" t="s">
        <v>147</v>
      </c>
      <c r="M7" s="157" t="s">
        <v>148</v>
      </c>
      <c r="N7" s="157" t="s">
        <v>147</v>
      </c>
      <c r="O7" s="157" t="s">
        <v>148</v>
      </c>
      <c r="P7" s="157" t="s">
        <v>147</v>
      </c>
      <c r="Q7" s="157" t="s">
        <v>148</v>
      </c>
      <c r="R7" s="157" t="s">
        <v>147</v>
      </c>
      <c r="S7" s="773"/>
    </row>
    <row r="8" spans="1:19" s="94" customFormat="1">
      <c r="A8" s="92">
        <v>1</v>
      </c>
      <c r="B8" s="1" t="s">
        <v>51</v>
      </c>
      <c r="C8" s="93">
        <v>8509236.4899999984</v>
      </c>
      <c r="D8" s="93">
        <v>0</v>
      </c>
      <c r="E8" s="93">
        <v>0</v>
      </c>
      <c r="F8" s="93">
        <v>0</v>
      </c>
      <c r="G8" s="93">
        <v>0</v>
      </c>
      <c r="H8" s="93">
        <v>0</v>
      </c>
      <c r="I8" s="93">
        <v>0</v>
      </c>
      <c r="J8" s="93">
        <v>0</v>
      </c>
      <c r="K8" s="93">
        <v>0</v>
      </c>
      <c r="L8" s="93">
        <v>0</v>
      </c>
      <c r="M8" s="93">
        <v>25832896.43</v>
      </c>
      <c r="N8" s="93">
        <v>0</v>
      </c>
      <c r="O8" s="93">
        <v>0</v>
      </c>
      <c r="P8" s="93">
        <v>0</v>
      </c>
      <c r="Q8" s="93">
        <v>0</v>
      </c>
      <c r="R8" s="93">
        <v>0</v>
      </c>
      <c r="S8" s="177">
        <f>$C$6*SUM(C8:D8)+$E$6*SUM(E8:F8)+$G$6*SUM(G8:H8)+$I$6*SUM(I8:J8)+$K$6*SUM(K8:L8)+$M$6*SUM(M8:N8)+$O$6*SUM(O8:P8)+$Q$6*SUM(Q8:R8)</f>
        <v>25832896.43</v>
      </c>
    </row>
    <row r="9" spans="1:19" s="94" customFormat="1">
      <c r="A9" s="92">
        <v>2</v>
      </c>
      <c r="B9" s="1" t="s">
        <v>52</v>
      </c>
      <c r="C9" s="93">
        <v>0</v>
      </c>
      <c r="D9" s="93">
        <v>0</v>
      </c>
      <c r="E9" s="93">
        <v>0</v>
      </c>
      <c r="F9" s="93">
        <v>0</v>
      </c>
      <c r="G9" s="93">
        <v>0</v>
      </c>
      <c r="H9" s="93">
        <v>0</v>
      </c>
      <c r="I9" s="93">
        <v>0</v>
      </c>
      <c r="J9" s="93">
        <v>0</v>
      </c>
      <c r="K9" s="93">
        <v>0</v>
      </c>
      <c r="L9" s="93">
        <v>0</v>
      </c>
      <c r="M9" s="93">
        <v>0</v>
      </c>
      <c r="N9" s="93">
        <v>0</v>
      </c>
      <c r="O9" s="93">
        <v>0</v>
      </c>
      <c r="P9" s="93">
        <v>0</v>
      </c>
      <c r="Q9" s="93">
        <v>0</v>
      </c>
      <c r="R9" s="93">
        <v>0</v>
      </c>
      <c r="S9" s="177">
        <f t="shared" ref="S9:S21" si="0">$C$6*SUM(C9:D9)+$E$6*SUM(E9:F9)+$G$6*SUM(G9:H9)+$I$6*SUM(I9:J9)+$K$6*SUM(K9:L9)+$M$6*SUM(M9:N9)+$O$6*SUM(O9:P9)+$Q$6*SUM(Q9:R9)</f>
        <v>0</v>
      </c>
    </row>
    <row r="10" spans="1:19" s="94" customFormat="1">
      <c r="A10" s="92">
        <v>3</v>
      </c>
      <c r="B10" s="1" t="s">
        <v>152</v>
      </c>
      <c r="C10" s="93">
        <v>0</v>
      </c>
      <c r="D10" s="93">
        <v>0</v>
      </c>
      <c r="E10" s="93">
        <v>0</v>
      </c>
      <c r="F10" s="93">
        <v>0</v>
      </c>
      <c r="G10" s="93">
        <v>0</v>
      </c>
      <c r="H10" s="93">
        <v>0</v>
      </c>
      <c r="I10" s="93">
        <v>0</v>
      </c>
      <c r="J10" s="93">
        <v>0</v>
      </c>
      <c r="K10" s="93">
        <v>0</v>
      </c>
      <c r="L10" s="93">
        <v>0</v>
      </c>
      <c r="M10" s="93">
        <v>0</v>
      </c>
      <c r="N10" s="93">
        <v>0</v>
      </c>
      <c r="O10" s="93">
        <v>0</v>
      </c>
      <c r="P10" s="93">
        <v>0</v>
      </c>
      <c r="Q10" s="93">
        <v>0</v>
      </c>
      <c r="R10" s="93">
        <v>0</v>
      </c>
      <c r="S10" s="177">
        <f t="shared" si="0"/>
        <v>0</v>
      </c>
    </row>
    <row r="11" spans="1:19" s="94" customFormat="1">
      <c r="A11" s="92">
        <v>4</v>
      </c>
      <c r="B11" s="1" t="s">
        <v>53</v>
      </c>
      <c r="C11" s="93">
        <v>0</v>
      </c>
      <c r="D11" s="93">
        <v>0</v>
      </c>
      <c r="E11" s="93">
        <v>0</v>
      </c>
      <c r="F11" s="93">
        <v>0</v>
      </c>
      <c r="G11" s="93">
        <v>0</v>
      </c>
      <c r="H11" s="93">
        <v>0</v>
      </c>
      <c r="I11" s="93">
        <v>0</v>
      </c>
      <c r="J11" s="93">
        <v>0</v>
      </c>
      <c r="K11" s="93">
        <v>0</v>
      </c>
      <c r="L11" s="93">
        <v>0</v>
      </c>
      <c r="M11" s="93">
        <v>0</v>
      </c>
      <c r="N11" s="93">
        <v>0</v>
      </c>
      <c r="O11" s="93">
        <v>0</v>
      </c>
      <c r="P11" s="93">
        <v>0</v>
      </c>
      <c r="Q11" s="93">
        <v>0</v>
      </c>
      <c r="R11" s="93">
        <v>0</v>
      </c>
      <c r="S11" s="177">
        <f t="shared" si="0"/>
        <v>0</v>
      </c>
    </row>
    <row r="12" spans="1:19" s="94" customFormat="1">
      <c r="A12" s="92">
        <v>5</v>
      </c>
      <c r="B12" s="1" t="s">
        <v>54</v>
      </c>
      <c r="C12" s="93">
        <v>0</v>
      </c>
      <c r="D12" s="93">
        <v>0</v>
      </c>
      <c r="E12" s="93">
        <v>0</v>
      </c>
      <c r="F12" s="93">
        <v>0</v>
      </c>
      <c r="G12" s="93">
        <v>0</v>
      </c>
      <c r="H12" s="93">
        <v>0</v>
      </c>
      <c r="I12" s="93">
        <v>0</v>
      </c>
      <c r="J12" s="93">
        <v>0</v>
      </c>
      <c r="K12" s="93">
        <v>0</v>
      </c>
      <c r="L12" s="93">
        <v>0</v>
      </c>
      <c r="M12" s="93">
        <v>0</v>
      </c>
      <c r="N12" s="93">
        <v>0</v>
      </c>
      <c r="O12" s="93">
        <v>0</v>
      </c>
      <c r="P12" s="93">
        <v>0</v>
      </c>
      <c r="Q12" s="93">
        <v>0</v>
      </c>
      <c r="R12" s="93">
        <v>0</v>
      </c>
      <c r="S12" s="177">
        <f t="shared" si="0"/>
        <v>0</v>
      </c>
    </row>
    <row r="13" spans="1:19" s="94" customFormat="1">
      <c r="A13" s="92">
        <v>6</v>
      </c>
      <c r="B13" s="1" t="s">
        <v>55</v>
      </c>
      <c r="C13" s="93">
        <v>0</v>
      </c>
      <c r="D13" s="93">
        <v>0</v>
      </c>
      <c r="E13" s="93">
        <v>37034914.636387229</v>
      </c>
      <c r="F13" s="93">
        <v>0</v>
      </c>
      <c r="G13" s="93">
        <v>0</v>
      </c>
      <c r="H13" s="93">
        <v>0</v>
      </c>
      <c r="I13" s="93">
        <v>12428196.039999999</v>
      </c>
      <c r="J13" s="93">
        <v>0</v>
      </c>
      <c r="K13" s="93">
        <v>0</v>
      </c>
      <c r="L13" s="93">
        <v>0</v>
      </c>
      <c r="M13" s="93">
        <v>10028723.283612764</v>
      </c>
      <c r="N13" s="93">
        <v>0</v>
      </c>
      <c r="O13" s="93">
        <v>0</v>
      </c>
      <c r="P13" s="93">
        <v>0</v>
      </c>
      <c r="Q13" s="93">
        <v>0</v>
      </c>
      <c r="R13" s="93">
        <v>0</v>
      </c>
      <c r="S13" s="177">
        <f t="shared" si="0"/>
        <v>23649804.230890207</v>
      </c>
    </row>
    <row r="14" spans="1:19" s="94" customFormat="1">
      <c r="A14" s="92">
        <v>7</v>
      </c>
      <c r="B14" s="1" t="s">
        <v>56</v>
      </c>
      <c r="C14" s="93">
        <v>0</v>
      </c>
      <c r="D14" s="93">
        <v>0</v>
      </c>
      <c r="E14" s="93">
        <v>0</v>
      </c>
      <c r="F14" s="93">
        <v>0</v>
      </c>
      <c r="G14" s="93">
        <v>0</v>
      </c>
      <c r="H14" s="93">
        <v>0</v>
      </c>
      <c r="I14" s="93">
        <v>0</v>
      </c>
      <c r="J14" s="93">
        <v>0</v>
      </c>
      <c r="K14" s="93">
        <v>0</v>
      </c>
      <c r="L14" s="93">
        <v>0</v>
      </c>
      <c r="M14" s="93">
        <v>622523007.24999976</v>
      </c>
      <c r="N14" s="93">
        <v>16101148.944496211</v>
      </c>
      <c r="O14" s="93">
        <v>0</v>
      </c>
      <c r="P14" s="93">
        <v>0</v>
      </c>
      <c r="Q14" s="93">
        <v>0</v>
      </c>
      <c r="R14" s="93">
        <v>0</v>
      </c>
      <c r="S14" s="177">
        <f t="shared" si="0"/>
        <v>638624156.19449592</v>
      </c>
    </row>
    <row r="15" spans="1:19" s="94" customFormat="1">
      <c r="A15" s="92">
        <v>8</v>
      </c>
      <c r="B15" s="1" t="s">
        <v>57</v>
      </c>
      <c r="C15" s="93">
        <v>0</v>
      </c>
      <c r="D15" s="93">
        <v>0</v>
      </c>
      <c r="E15" s="93">
        <v>0</v>
      </c>
      <c r="F15" s="93">
        <v>0</v>
      </c>
      <c r="G15" s="93">
        <v>0</v>
      </c>
      <c r="H15" s="93">
        <v>0</v>
      </c>
      <c r="I15" s="93">
        <v>0</v>
      </c>
      <c r="J15" s="93">
        <v>0</v>
      </c>
      <c r="K15" s="93">
        <v>259476074.22999993</v>
      </c>
      <c r="L15" s="93">
        <v>0</v>
      </c>
      <c r="M15" s="93">
        <v>0</v>
      </c>
      <c r="N15" s="93">
        <v>2421338.9910000004</v>
      </c>
      <c r="O15" s="93">
        <v>0</v>
      </c>
      <c r="P15" s="93">
        <v>0</v>
      </c>
      <c r="Q15" s="93">
        <v>0</v>
      </c>
      <c r="R15" s="93">
        <v>0</v>
      </c>
      <c r="S15" s="177">
        <f t="shared" si="0"/>
        <v>197028394.66349995</v>
      </c>
    </row>
    <row r="16" spans="1:19" s="94" customFormat="1">
      <c r="A16" s="92">
        <v>9</v>
      </c>
      <c r="B16" s="1" t="s">
        <v>58</v>
      </c>
      <c r="C16" s="93">
        <v>0</v>
      </c>
      <c r="D16" s="93">
        <v>0</v>
      </c>
      <c r="E16" s="93">
        <v>0</v>
      </c>
      <c r="F16" s="93">
        <v>0</v>
      </c>
      <c r="G16" s="93">
        <v>0</v>
      </c>
      <c r="H16" s="93">
        <v>0</v>
      </c>
      <c r="I16" s="93">
        <v>0</v>
      </c>
      <c r="J16" s="93">
        <v>0</v>
      </c>
      <c r="K16" s="93">
        <v>0</v>
      </c>
      <c r="L16" s="93">
        <v>0</v>
      </c>
      <c r="M16" s="93">
        <v>0</v>
      </c>
      <c r="N16" s="93">
        <v>0</v>
      </c>
      <c r="O16" s="93">
        <v>0</v>
      </c>
      <c r="P16" s="93">
        <v>0</v>
      </c>
      <c r="Q16" s="93">
        <v>0</v>
      </c>
      <c r="R16" s="93">
        <v>0</v>
      </c>
      <c r="S16" s="177">
        <f t="shared" si="0"/>
        <v>0</v>
      </c>
    </row>
    <row r="17" spans="1:19" s="94" customFormat="1">
      <c r="A17" s="92">
        <v>10</v>
      </c>
      <c r="B17" s="1" t="s">
        <v>59</v>
      </c>
      <c r="C17" s="93">
        <v>0</v>
      </c>
      <c r="D17" s="93">
        <v>0</v>
      </c>
      <c r="E17" s="93">
        <v>0</v>
      </c>
      <c r="F17" s="93">
        <v>0</v>
      </c>
      <c r="G17" s="93">
        <v>0</v>
      </c>
      <c r="H17" s="93">
        <v>0</v>
      </c>
      <c r="I17" s="93">
        <v>0</v>
      </c>
      <c r="J17" s="93">
        <v>0</v>
      </c>
      <c r="K17" s="93">
        <v>0</v>
      </c>
      <c r="L17" s="93">
        <v>0</v>
      </c>
      <c r="M17" s="93">
        <v>7890686.7500000019</v>
      </c>
      <c r="N17" s="93">
        <v>11984.13</v>
      </c>
      <c r="O17" s="93">
        <v>21870139.18</v>
      </c>
      <c r="P17" s="93">
        <v>0</v>
      </c>
      <c r="Q17" s="93">
        <v>0</v>
      </c>
      <c r="R17" s="93">
        <v>0</v>
      </c>
      <c r="S17" s="177">
        <f t="shared" si="0"/>
        <v>40707879.649999999</v>
      </c>
    </row>
    <row r="18" spans="1:19" s="94" customFormat="1">
      <c r="A18" s="92">
        <v>11</v>
      </c>
      <c r="B18" s="1" t="s">
        <v>60</v>
      </c>
      <c r="C18" s="93">
        <v>0</v>
      </c>
      <c r="D18" s="93">
        <v>0</v>
      </c>
      <c r="E18" s="93">
        <v>0</v>
      </c>
      <c r="F18" s="93">
        <v>0</v>
      </c>
      <c r="G18" s="93">
        <v>0</v>
      </c>
      <c r="H18" s="93">
        <v>0</v>
      </c>
      <c r="I18" s="93">
        <v>0</v>
      </c>
      <c r="J18" s="93">
        <v>0</v>
      </c>
      <c r="K18" s="93">
        <v>0</v>
      </c>
      <c r="L18" s="93">
        <v>0</v>
      </c>
      <c r="M18" s="93">
        <v>0</v>
      </c>
      <c r="N18" s="93">
        <v>0</v>
      </c>
      <c r="O18" s="93">
        <v>0</v>
      </c>
      <c r="P18" s="93">
        <v>0</v>
      </c>
      <c r="Q18" s="93">
        <v>0</v>
      </c>
      <c r="R18" s="93">
        <v>0</v>
      </c>
      <c r="S18" s="177">
        <f t="shared" si="0"/>
        <v>0</v>
      </c>
    </row>
    <row r="19" spans="1:19" s="94" customFormat="1">
      <c r="A19" s="92">
        <v>12</v>
      </c>
      <c r="B19" s="1" t="s">
        <v>61</v>
      </c>
      <c r="C19" s="93">
        <v>0</v>
      </c>
      <c r="D19" s="93">
        <v>0</v>
      </c>
      <c r="E19" s="93">
        <v>0</v>
      </c>
      <c r="F19" s="93">
        <v>0</v>
      </c>
      <c r="G19" s="93">
        <v>0</v>
      </c>
      <c r="H19" s="93">
        <v>0</v>
      </c>
      <c r="I19" s="93">
        <v>0</v>
      </c>
      <c r="J19" s="93">
        <v>0</v>
      </c>
      <c r="K19" s="93">
        <v>0</v>
      </c>
      <c r="L19" s="93">
        <v>0</v>
      </c>
      <c r="M19" s="93">
        <v>0</v>
      </c>
      <c r="N19" s="93">
        <v>0</v>
      </c>
      <c r="O19" s="93">
        <v>0</v>
      </c>
      <c r="P19" s="93">
        <v>0</v>
      </c>
      <c r="Q19" s="93">
        <v>0</v>
      </c>
      <c r="R19" s="93">
        <v>0</v>
      </c>
      <c r="S19" s="177">
        <f t="shared" si="0"/>
        <v>0</v>
      </c>
    </row>
    <row r="20" spans="1:19" s="94" customFormat="1">
      <c r="A20" s="92">
        <v>13</v>
      </c>
      <c r="B20" s="1" t="s">
        <v>144</v>
      </c>
      <c r="C20" s="93">
        <v>0</v>
      </c>
      <c r="D20" s="93">
        <v>0</v>
      </c>
      <c r="E20" s="93">
        <v>0</v>
      </c>
      <c r="F20" s="93">
        <v>0</v>
      </c>
      <c r="G20" s="93">
        <v>0</v>
      </c>
      <c r="H20" s="93">
        <v>0</v>
      </c>
      <c r="I20" s="93">
        <v>0</v>
      </c>
      <c r="J20" s="93">
        <v>0</v>
      </c>
      <c r="K20" s="93">
        <v>0</v>
      </c>
      <c r="L20" s="93">
        <v>0</v>
      </c>
      <c r="M20" s="93">
        <v>0</v>
      </c>
      <c r="N20" s="93">
        <v>0</v>
      </c>
      <c r="O20" s="93">
        <v>0</v>
      </c>
      <c r="P20" s="93">
        <v>0</v>
      </c>
      <c r="Q20" s="93">
        <v>0</v>
      </c>
      <c r="R20" s="93">
        <v>0</v>
      </c>
      <c r="S20" s="177">
        <f t="shared" si="0"/>
        <v>0</v>
      </c>
    </row>
    <row r="21" spans="1:19" s="94" customFormat="1">
      <c r="A21" s="92">
        <v>14</v>
      </c>
      <c r="B21" s="1" t="s">
        <v>63</v>
      </c>
      <c r="C21" s="93">
        <v>14503583.82</v>
      </c>
      <c r="D21" s="93">
        <v>0</v>
      </c>
      <c r="E21" s="93">
        <v>0</v>
      </c>
      <c r="F21" s="93">
        <v>0</v>
      </c>
      <c r="G21" s="93">
        <v>0</v>
      </c>
      <c r="H21" s="93">
        <v>0</v>
      </c>
      <c r="I21" s="93">
        <v>0</v>
      </c>
      <c r="J21" s="93">
        <v>0</v>
      </c>
      <c r="K21" s="93">
        <v>0</v>
      </c>
      <c r="L21" s="93">
        <v>0</v>
      </c>
      <c r="M21" s="93">
        <v>111290846.1000084</v>
      </c>
      <c r="N21" s="93">
        <v>168129.42</v>
      </c>
      <c r="O21" s="93">
        <v>0</v>
      </c>
      <c r="P21" s="93">
        <v>0</v>
      </c>
      <c r="Q21" s="93">
        <v>0</v>
      </c>
      <c r="R21" s="93">
        <v>0</v>
      </c>
      <c r="S21" s="177">
        <f t="shared" si="0"/>
        <v>111458975.5200084</v>
      </c>
    </row>
    <row r="22" spans="1:19" ht="13.8" thickBot="1">
      <c r="A22" s="95"/>
      <c r="B22" s="96" t="s">
        <v>64</v>
      </c>
      <c r="C22" s="97">
        <f>SUM(C8:C21)</f>
        <v>23012820.309999999</v>
      </c>
      <c r="D22" s="97">
        <f t="shared" ref="D22:J22" si="1">SUM(D8:D21)</f>
        <v>0</v>
      </c>
      <c r="E22" s="97">
        <f t="shared" si="1"/>
        <v>37034914.636387229</v>
      </c>
      <c r="F22" s="97">
        <f t="shared" si="1"/>
        <v>0</v>
      </c>
      <c r="G22" s="97">
        <f t="shared" si="1"/>
        <v>0</v>
      </c>
      <c r="H22" s="97">
        <f t="shared" si="1"/>
        <v>0</v>
      </c>
      <c r="I22" s="97">
        <f t="shared" si="1"/>
        <v>12428196.039999999</v>
      </c>
      <c r="J22" s="97">
        <f t="shared" si="1"/>
        <v>0</v>
      </c>
      <c r="K22" s="97">
        <f t="shared" ref="K22:S22" si="2">SUM(K8:K21)</f>
        <v>259476074.22999993</v>
      </c>
      <c r="L22" s="97">
        <f t="shared" si="2"/>
        <v>0</v>
      </c>
      <c r="M22" s="97">
        <f t="shared" si="2"/>
        <v>777566159.81362092</v>
      </c>
      <c r="N22" s="97">
        <f t="shared" si="2"/>
        <v>18702601.485496212</v>
      </c>
      <c r="O22" s="97">
        <f t="shared" si="2"/>
        <v>21870139.18</v>
      </c>
      <c r="P22" s="97">
        <f t="shared" si="2"/>
        <v>0</v>
      </c>
      <c r="Q22" s="97">
        <f t="shared" si="2"/>
        <v>0</v>
      </c>
      <c r="R22" s="97">
        <f t="shared" si="2"/>
        <v>0</v>
      </c>
      <c r="S22" s="178">
        <f t="shared" si="2"/>
        <v>1037302106.6888945</v>
      </c>
    </row>
    <row r="24" spans="1:19">
      <c r="L24" s="4"/>
      <c r="M24" s="4"/>
      <c r="N24" s="4"/>
      <c r="O24" s="4"/>
      <c r="P24" s="4"/>
      <c r="Q24" s="4"/>
      <c r="R24" s="4"/>
      <c r="S24" s="4"/>
    </row>
    <row r="25" spans="1:19">
      <c r="L25" s="4"/>
      <c r="M25" s="4"/>
      <c r="N25" s="4"/>
      <c r="O25" s="4"/>
      <c r="P25" s="4"/>
      <c r="Q25" s="4"/>
      <c r="R25" s="4"/>
      <c r="S25" s="4"/>
    </row>
    <row r="26" spans="1:19">
      <c r="L26" s="4"/>
      <c r="M26" s="4"/>
      <c r="N26" s="4"/>
      <c r="O26" s="4"/>
      <c r="P26" s="4"/>
      <c r="Q26" s="4"/>
      <c r="R26" s="4"/>
      <c r="S26" s="4"/>
    </row>
    <row r="27" spans="1:19">
      <c r="L27" s="4"/>
      <c r="M27" s="4"/>
      <c r="N27" s="4"/>
      <c r="O27" s="4"/>
      <c r="P27" s="4"/>
      <c r="Q27" s="4"/>
      <c r="R27" s="4"/>
      <c r="S27" s="4"/>
    </row>
    <row r="28" spans="1:19">
      <c r="L28" s="4"/>
      <c r="M28" s="4"/>
      <c r="N28" s="4"/>
      <c r="O28" s="4"/>
      <c r="P28" s="4"/>
      <c r="Q28" s="4"/>
      <c r="R28" s="4"/>
      <c r="S28" s="4"/>
    </row>
    <row r="29" spans="1:19">
      <c r="L29" s="4"/>
      <c r="M29" s="4"/>
      <c r="N29" s="4"/>
      <c r="O29" s="4"/>
      <c r="P29" s="4"/>
      <c r="Q29" s="4"/>
      <c r="R29" s="4"/>
      <c r="S29" s="4"/>
    </row>
    <row r="30" spans="1:19">
      <c r="L30" s="4"/>
      <c r="M30" s="4"/>
      <c r="N30" s="4"/>
      <c r="O30" s="4"/>
      <c r="P30" s="4"/>
      <c r="Q30" s="4"/>
      <c r="R30" s="4"/>
      <c r="S30" s="4"/>
    </row>
    <row r="31" spans="1:19">
      <c r="L31" s="4"/>
      <c r="M31" s="4"/>
      <c r="N31" s="4"/>
      <c r="O31" s="4"/>
      <c r="P31" s="4"/>
      <c r="Q31" s="4"/>
      <c r="R31" s="4"/>
      <c r="S31" s="4"/>
    </row>
    <row r="32" spans="1:19">
      <c r="L32" s="4"/>
      <c r="M32" s="4"/>
      <c r="N32" s="4"/>
      <c r="O32" s="4"/>
      <c r="P32" s="4"/>
      <c r="Q32" s="4"/>
      <c r="R32" s="4"/>
      <c r="S32" s="4"/>
    </row>
    <row r="33" spans="12:19">
      <c r="L33" s="4"/>
      <c r="M33" s="4"/>
      <c r="N33" s="4"/>
      <c r="O33" s="4"/>
      <c r="P33" s="4"/>
      <c r="Q33" s="4"/>
      <c r="R33" s="4"/>
      <c r="S33" s="4"/>
    </row>
    <row r="34" spans="12:19">
      <c r="L34" s="4"/>
      <c r="M34" s="4"/>
      <c r="N34" s="4"/>
      <c r="O34" s="4"/>
      <c r="P34" s="4"/>
      <c r="Q34" s="4"/>
      <c r="R34" s="4"/>
      <c r="S34" s="4"/>
    </row>
    <row r="35" spans="12:19">
      <c r="L35" s="4"/>
      <c r="M35" s="4"/>
      <c r="N35" s="4"/>
      <c r="O35" s="4"/>
      <c r="P35" s="4"/>
      <c r="Q35" s="4"/>
      <c r="R35" s="4"/>
      <c r="S35" s="4"/>
    </row>
    <row r="36" spans="12:19">
      <c r="L36" s="4"/>
      <c r="M36" s="4"/>
      <c r="N36" s="4"/>
      <c r="O36" s="4"/>
      <c r="P36" s="4"/>
      <c r="Q36" s="4"/>
      <c r="R36" s="4"/>
      <c r="S36" s="4"/>
    </row>
    <row r="37" spans="12:19">
      <c r="L37" s="4"/>
      <c r="M37" s="4"/>
      <c r="N37" s="4"/>
      <c r="O37" s="4"/>
      <c r="P37" s="4"/>
      <c r="Q37" s="4"/>
      <c r="R37" s="4"/>
      <c r="S37" s="4"/>
    </row>
    <row r="38" spans="12:19">
      <c r="L38" s="4"/>
      <c r="M38" s="4"/>
      <c r="N38" s="4"/>
      <c r="O38" s="4"/>
      <c r="P38" s="4"/>
      <c r="Q38" s="4"/>
      <c r="R38" s="4"/>
      <c r="S38" s="4"/>
    </row>
    <row r="39" spans="12:19">
      <c r="L39" s="4"/>
      <c r="M39" s="4"/>
      <c r="N39" s="4"/>
      <c r="O39" s="4"/>
      <c r="P39" s="4"/>
      <c r="Q39" s="4"/>
      <c r="R39" s="4"/>
      <c r="S39" s="4"/>
    </row>
    <row r="40" spans="12:19">
      <c r="L40" s="4"/>
      <c r="M40" s="4"/>
      <c r="N40" s="4"/>
      <c r="O40" s="4"/>
      <c r="P40" s="4"/>
      <c r="Q40" s="4"/>
      <c r="R40" s="4"/>
      <c r="S40" s="4"/>
    </row>
    <row r="41" spans="12:19">
      <c r="L41" s="4"/>
      <c r="M41" s="4"/>
      <c r="N41" s="4"/>
      <c r="O41" s="4"/>
      <c r="P41" s="4"/>
      <c r="Q41" s="4"/>
      <c r="R41" s="4"/>
      <c r="S41" s="4"/>
    </row>
    <row r="42" spans="12:19">
      <c r="L42" s="4"/>
      <c r="M42" s="4"/>
      <c r="N42" s="4"/>
      <c r="O42" s="4"/>
      <c r="P42" s="4"/>
      <c r="Q42" s="4"/>
      <c r="R42" s="4"/>
      <c r="S42" s="4"/>
    </row>
    <row r="43" spans="12:19">
      <c r="L43" s="4"/>
      <c r="M43" s="4"/>
      <c r="N43" s="4"/>
      <c r="O43" s="4"/>
      <c r="P43" s="4"/>
      <c r="Q43" s="4"/>
      <c r="R43" s="4"/>
      <c r="S43" s="4"/>
    </row>
    <row r="44" spans="12:19">
      <c r="L44" s="4"/>
      <c r="M44" s="4"/>
      <c r="N44" s="4"/>
      <c r="O44" s="4"/>
      <c r="P44" s="4"/>
      <c r="Q44" s="4"/>
      <c r="R44" s="4"/>
      <c r="S44" s="4"/>
    </row>
    <row r="45" spans="12:19">
      <c r="L45" s="4"/>
      <c r="M45" s="4"/>
      <c r="N45" s="4"/>
      <c r="O45" s="4"/>
      <c r="P45" s="4"/>
      <c r="Q45" s="4"/>
      <c r="R45" s="4"/>
      <c r="S45" s="4"/>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39"/>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10.5546875" style="4" bestFit="1" customWidth="1"/>
    <col min="2" max="2" width="63.88671875" style="4" bestFit="1" customWidth="1"/>
    <col min="3" max="3" width="19" style="4" customWidth="1"/>
    <col min="4" max="4" width="19.5546875" style="4" customWidth="1"/>
    <col min="5" max="5" width="31.109375" style="4" customWidth="1"/>
    <col min="6" max="6" width="29.109375" style="4" customWidth="1"/>
    <col min="7" max="7" width="28.5546875" style="4" customWidth="1"/>
    <col min="8" max="8" width="26.44140625" style="4" customWidth="1"/>
    <col min="9" max="9" width="23.88671875" style="4" customWidth="1"/>
    <col min="10" max="10" width="21.5546875" style="4" customWidth="1"/>
    <col min="11" max="11" width="15.88671875" style="4" customWidth="1"/>
    <col min="12" max="12" width="13.109375" style="4" customWidth="1"/>
    <col min="13" max="13" width="20.88671875" style="4" customWidth="1"/>
    <col min="14" max="14" width="19.109375" style="4" customWidth="1"/>
    <col min="15" max="15" width="18.44140625" style="4" customWidth="1"/>
    <col min="16" max="16" width="19" style="4" customWidth="1"/>
    <col min="17" max="17" width="20.109375" style="4" customWidth="1"/>
    <col min="18" max="18" width="18" style="4" customWidth="1"/>
    <col min="19" max="19" width="36" style="4" customWidth="1"/>
    <col min="20" max="20" width="26.109375" style="4" customWidth="1"/>
    <col min="21" max="21" width="24.88671875" style="4" customWidth="1"/>
    <col min="22" max="22" width="20" style="4" customWidth="1"/>
    <col min="23" max="16384" width="9.109375" style="17"/>
  </cols>
  <sheetData>
    <row r="1" spans="1:22">
      <c r="A1" s="2" t="s">
        <v>30</v>
      </c>
      <c r="B1" s="3" t="str">
        <f>'Info '!C2</f>
        <v>JSC " Halyk Bank Georgia"</v>
      </c>
    </row>
    <row r="2" spans="1:22">
      <c r="A2" s="2" t="s">
        <v>31</v>
      </c>
      <c r="B2" s="715">
        <f>'1. key ratios '!B2</f>
        <v>46203</v>
      </c>
    </row>
    <row r="4" spans="1:22" ht="13.8" thickBot="1">
      <c r="A4" s="4" t="s">
        <v>230</v>
      </c>
      <c r="B4" s="98" t="s">
        <v>50</v>
      </c>
      <c r="V4" s="18" t="s">
        <v>35</v>
      </c>
    </row>
    <row r="5" spans="1:22" ht="12.75" customHeight="1">
      <c r="A5" s="99"/>
      <c r="B5" s="100"/>
      <c r="C5" s="776" t="s">
        <v>156</v>
      </c>
      <c r="D5" s="777"/>
      <c r="E5" s="777"/>
      <c r="F5" s="777"/>
      <c r="G5" s="777"/>
      <c r="H5" s="777"/>
      <c r="I5" s="777"/>
      <c r="J5" s="777"/>
      <c r="K5" s="777"/>
      <c r="L5" s="778"/>
      <c r="M5" s="779" t="s">
        <v>157</v>
      </c>
      <c r="N5" s="780"/>
      <c r="O5" s="780"/>
      <c r="P5" s="780"/>
      <c r="Q5" s="780"/>
      <c r="R5" s="780"/>
      <c r="S5" s="781"/>
      <c r="T5" s="784" t="s">
        <v>228</v>
      </c>
      <c r="U5" s="784" t="s">
        <v>229</v>
      </c>
      <c r="V5" s="782" t="s">
        <v>76</v>
      </c>
    </row>
    <row r="6" spans="1:22" s="53" customFormat="1" ht="105.6">
      <c r="A6" s="50"/>
      <c r="B6" s="101"/>
      <c r="C6" s="102" t="s">
        <v>65</v>
      </c>
      <c r="D6" s="139" t="s">
        <v>66</v>
      </c>
      <c r="E6" s="119" t="s">
        <v>159</v>
      </c>
      <c r="F6" s="119" t="s">
        <v>160</v>
      </c>
      <c r="G6" s="139" t="s">
        <v>163</v>
      </c>
      <c r="H6" s="139" t="s">
        <v>158</v>
      </c>
      <c r="I6" s="139" t="s">
        <v>67</v>
      </c>
      <c r="J6" s="139" t="s">
        <v>68</v>
      </c>
      <c r="K6" s="103" t="s">
        <v>69</v>
      </c>
      <c r="L6" s="104" t="s">
        <v>70</v>
      </c>
      <c r="M6" s="102" t="s">
        <v>161</v>
      </c>
      <c r="N6" s="103" t="s">
        <v>71</v>
      </c>
      <c r="O6" s="103" t="s">
        <v>72</v>
      </c>
      <c r="P6" s="103" t="s">
        <v>73</v>
      </c>
      <c r="Q6" s="103" t="s">
        <v>74</v>
      </c>
      <c r="R6" s="103" t="s">
        <v>75</v>
      </c>
      <c r="S6" s="159" t="s">
        <v>162</v>
      </c>
      <c r="T6" s="785"/>
      <c r="U6" s="785"/>
      <c r="V6" s="783"/>
    </row>
    <row r="7" spans="1:22" s="94" customFormat="1">
      <c r="A7" s="105">
        <v>1</v>
      </c>
      <c r="B7" s="1" t="s">
        <v>51</v>
      </c>
      <c r="C7" s="678">
        <v>0</v>
      </c>
      <c r="D7" s="678">
        <v>0</v>
      </c>
      <c r="E7" s="678">
        <v>0</v>
      </c>
      <c r="F7" s="678">
        <v>0</v>
      </c>
      <c r="G7" s="678">
        <v>0</v>
      </c>
      <c r="H7" s="678">
        <v>0</v>
      </c>
      <c r="I7" s="678">
        <v>0</v>
      </c>
      <c r="J7" s="678">
        <v>0</v>
      </c>
      <c r="K7" s="678">
        <v>0</v>
      </c>
      <c r="L7" s="678">
        <v>0</v>
      </c>
      <c r="M7" s="678">
        <v>0</v>
      </c>
      <c r="N7" s="678">
        <v>0</v>
      </c>
      <c r="O7" s="678">
        <v>0</v>
      </c>
      <c r="P7" s="678">
        <v>0</v>
      </c>
      <c r="Q7" s="678">
        <v>0</v>
      </c>
      <c r="R7" s="678">
        <v>0</v>
      </c>
      <c r="S7" s="678">
        <v>0</v>
      </c>
      <c r="T7" s="678">
        <v>0</v>
      </c>
      <c r="U7" s="678">
        <v>0</v>
      </c>
      <c r="V7" s="106">
        <f>SUM(C7:S7)</f>
        <v>0</v>
      </c>
    </row>
    <row r="8" spans="1:22" s="94" customFormat="1">
      <c r="A8" s="105">
        <v>2</v>
      </c>
      <c r="B8" s="1" t="s">
        <v>52</v>
      </c>
      <c r="C8" s="678">
        <v>0</v>
      </c>
      <c r="D8" s="678">
        <v>0</v>
      </c>
      <c r="E8" s="678">
        <v>0</v>
      </c>
      <c r="F8" s="678">
        <v>0</v>
      </c>
      <c r="G8" s="678">
        <v>0</v>
      </c>
      <c r="H8" s="678">
        <v>0</v>
      </c>
      <c r="I8" s="678">
        <v>0</v>
      </c>
      <c r="J8" s="678">
        <v>0</v>
      </c>
      <c r="K8" s="678">
        <v>0</v>
      </c>
      <c r="L8" s="678">
        <v>0</v>
      </c>
      <c r="M8" s="678">
        <v>0</v>
      </c>
      <c r="N8" s="678">
        <v>0</v>
      </c>
      <c r="O8" s="678">
        <v>0</v>
      </c>
      <c r="P8" s="678">
        <v>0</v>
      </c>
      <c r="Q8" s="678">
        <v>0</v>
      </c>
      <c r="R8" s="678">
        <v>0</v>
      </c>
      <c r="S8" s="678">
        <v>0</v>
      </c>
      <c r="T8" s="678">
        <v>0</v>
      </c>
      <c r="U8" s="678">
        <v>0</v>
      </c>
      <c r="V8" s="106">
        <f t="shared" ref="V8:V20" si="0">SUM(C8:S8)</f>
        <v>0</v>
      </c>
    </row>
    <row r="9" spans="1:22" s="94" customFormat="1">
      <c r="A9" s="105">
        <v>3</v>
      </c>
      <c r="B9" s="1" t="s">
        <v>153</v>
      </c>
      <c r="C9" s="678">
        <v>0</v>
      </c>
      <c r="D9" s="678">
        <v>0</v>
      </c>
      <c r="E9" s="678">
        <v>0</v>
      </c>
      <c r="F9" s="678">
        <v>0</v>
      </c>
      <c r="G9" s="678">
        <v>0</v>
      </c>
      <c r="H9" s="678">
        <v>0</v>
      </c>
      <c r="I9" s="678">
        <v>0</v>
      </c>
      <c r="J9" s="678">
        <v>0</v>
      </c>
      <c r="K9" s="678">
        <v>0</v>
      </c>
      <c r="L9" s="678">
        <v>0</v>
      </c>
      <c r="M9" s="678">
        <v>0</v>
      </c>
      <c r="N9" s="678">
        <v>0</v>
      </c>
      <c r="O9" s="678">
        <v>0</v>
      </c>
      <c r="P9" s="678">
        <v>0</v>
      </c>
      <c r="Q9" s="678">
        <v>0</v>
      </c>
      <c r="R9" s="678">
        <v>0</v>
      </c>
      <c r="S9" s="678">
        <v>0</v>
      </c>
      <c r="T9" s="678">
        <v>0</v>
      </c>
      <c r="U9" s="678">
        <v>0</v>
      </c>
      <c r="V9" s="106">
        <f t="shared" si="0"/>
        <v>0</v>
      </c>
    </row>
    <row r="10" spans="1:22" s="94" customFormat="1">
      <c r="A10" s="105">
        <v>4</v>
      </c>
      <c r="B10" s="1" t="s">
        <v>53</v>
      </c>
      <c r="C10" s="678">
        <v>0</v>
      </c>
      <c r="D10" s="678">
        <v>0</v>
      </c>
      <c r="E10" s="678">
        <v>0</v>
      </c>
      <c r="F10" s="678">
        <v>0</v>
      </c>
      <c r="G10" s="678">
        <v>0</v>
      </c>
      <c r="H10" s="678">
        <v>0</v>
      </c>
      <c r="I10" s="678">
        <v>0</v>
      </c>
      <c r="J10" s="678">
        <v>0</v>
      </c>
      <c r="K10" s="678">
        <v>0</v>
      </c>
      <c r="L10" s="678">
        <v>0</v>
      </c>
      <c r="M10" s="678">
        <v>0</v>
      </c>
      <c r="N10" s="678">
        <v>0</v>
      </c>
      <c r="O10" s="678">
        <v>0</v>
      </c>
      <c r="P10" s="678">
        <v>0</v>
      </c>
      <c r="Q10" s="678">
        <v>0</v>
      </c>
      <c r="R10" s="678">
        <v>0</v>
      </c>
      <c r="S10" s="678">
        <v>0</v>
      </c>
      <c r="T10" s="678">
        <v>0</v>
      </c>
      <c r="U10" s="678">
        <v>0</v>
      </c>
      <c r="V10" s="106">
        <f t="shared" si="0"/>
        <v>0</v>
      </c>
    </row>
    <row r="11" spans="1:22" s="94" customFormat="1">
      <c r="A11" s="105">
        <v>5</v>
      </c>
      <c r="B11" s="1" t="s">
        <v>54</v>
      </c>
      <c r="C11" s="678">
        <v>0</v>
      </c>
      <c r="D11" s="678">
        <v>0</v>
      </c>
      <c r="E11" s="678">
        <v>0</v>
      </c>
      <c r="F11" s="678">
        <v>0</v>
      </c>
      <c r="G11" s="678">
        <v>0</v>
      </c>
      <c r="H11" s="678">
        <v>0</v>
      </c>
      <c r="I11" s="678">
        <v>0</v>
      </c>
      <c r="J11" s="678">
        <v>0</v>
      </c>
      <c r="K11" s="678">
        <v>0</v>
      </c>
      <c r="L11" s="678">
        <v>0</v>
      </c>
      <c r="M11" s="678">
        <v>0</v>
      </c>
      <c r="N11" s="678">
        <v>0</v>
      </c>
      <c r="O11" s="678">
        <v>0</v>
      </c>
      <c r="P11" s="678">
        <v>0</v>
      </c>
      <c r="Q11" s="678">
        <v>0</v>
      </c>
      <c r="R11" s="678">
        <v>0</v>
      </c>
      <c r="S11" s="678">
        <v>0</v>
      </c>
      <c r="T11" s="678">
        <v>0</v>
      </c>
      <c r="U11" s="678">
        <v>0</v>
      </c>
      <c r="V11" s="106">
        <f t="shared" si="0"/>
        <v>0</v>
      </c>
    </row>
    <row r="12" spans="1:22" s="94" customFormat="1">
      <c r="A12" s="105">
        <v>6</v>
      </c>
      <c r="B12" s="1" t="s">
        <v>55</v>
      </c>
      <c r="C12" s="678">
        <v>0</v>
      </c>
      <c r="D12" s="678">
        <v>0</v>
      </c>
      <c r="E12" s="678">
        <v>0</v>
      </c>
      <c r="F12" s="678">
        <v>0</v>
      </c>
      <c r="G12" s="678">
        <v>0</v>
      </c>
      <c r="H12" s="678">
        <v>0</v>
      </c>
      <c r="I12" s="678">
        <v>0</v>
      </c>
      <c r="J12" s="678">
        <v>0</v>
      </c>
      <c r="K12" s="678">
        <v>0</v>
      </c>
      <c r="L12" s="678">
        <v>0</v>
      </c>
      <c r="M12" s="678">
        <v>0</v>
      </c>
      <c r="N12" s="678">
        <v>0</v>
      </c>
      <c r="O12" s="678">
        <v>0</v>
      </c>
      <c r="P12" s="678">
        <v>0</v>
      </c>
      <c r="Q12" s="678">
        <v>0</v>
      </c>
      <c r="R12" s="678">
        <v>0</v>
      </c>
      <c r="S12" s="678">
        <v>0</v>
      </c>
      <c r="T12" s="678">
        <v>0</v>
      </c>
      <c r="U12" s="678">
        <v>0</v>
      </c>
      <c r="V12" s="106">
        <f t="shared" si="0"/>
        <v>0</v>
      </c>
    </row>
    <row r="13" spans="1:22" s="94" customFormat="1">
      <c r="A13" s="105">
        <v>7</v>
      </c>
      <c r="B13" s="1" t="s">
        <v>56</v>
      </c>
      <c r="C13" s="678">
        <v>0</v>
      </c>
      <c r="D13" s="678">
        <v>4550754.09</v>
      </c>
      <c r="E13" s="678">
        <v>0</v>
      </c>
      <c r="F13" s="678">
        <v>0</v>
      </c>
      <c r="G13" s="678">
        <v>0</v>
      </c>
      <c r="H13" s="678">
        <v>0</v>
      </c>
      <c r="I13" s="678">
        <v>0</v>
      </c>
      <c r="J13" s="678">
        <v>0</v>
      </c>
      <c r="K13" s="678">
        <v>0</v>
      </c>
      <c r="L13" s="678">
        <v>0</v>
      </c>
      <c r="M13" s="678">
        <v>0</v>
      </c>
      <c r="N13" s="678">
        <v>0</v>
      </c>
      <c r="O13" s="678">
        <v>0</v>
      </c>
      <c r="P13" s="678">
        <v>0</v>
      </c>
      <c r="Q13" s="678">
        <v>0</v>
      </c>
      <c r="R13" s="678">
        <v>0</v>
      </c>
      <c r="S13" s="678">
        <v>0</v>
      </c>
      <c r="T13" s="678">
        <v>4406254.09</v>
      </c>
      <c r="U13" s="678">
        <v>144500</v>
      </c>
      <c r="V13" s="106">
        <f t="shared" si="0"/>
        <v>4550754.09</v>
      </c>
    </row>
    <row r="14" spans="1:22" s="94" customFormat="1">
      <c r="A14" s="105">
        <v>8</v>
      </c>
      <c r="B14" s="1" t="s">
        <v>57</v>
      </c>
      <c r="C14" s="678">
        <v>0</v>
      </c>
      <c r="D14" s="678">
        <v>1194786.06</v>
      </c>
      <c r="E14" s="678">
        <v>0</v>
      </c>
      <c r="F14" s="678">
        <v>0</v>
      </c>
      <c r="G14" s="678">
        <v>0</v>
      </c>
      <c r="H14" s="678">
        <v>0</v>
      </c>
      <c r="I14" s="678">
        <v>0</v>
      </c>
      <c r="J14" s="678">
        <v>0</v>
      </c>
      <c r="K14" s="678">
        <v>0</v>
      </c>
      <c r="L14" s="678">
        <v>0</v>
      </c>
      <c r="M14" s="678">
        <v>40122.578999999998</v>
      </c>
      <c r="N14" s="678">
        <v>0</v>
      </c>
      <c r="O14" s="678">
        <v>0</v>
      </c>
      <c r="P14" s="678">
        <v>0</v>
      </c>
      <c r="Q14" s="678">
        <v>0</v>
      </c>
      <c r="R14" s="678">
        <v>0</v>
      </c>
      <c r="S14" s="678">
        <v>0</v>
      </c>
      <c r="T14" s="678">
        <v>1234908.639</v>
      </c>
      <c r="U14" s="678">
        <v>0</v>
      </c>
      <c r="V14" s="106">
        <f t="shared" si="0"/>
        <v>1234908.639</v>
      </c>
    </row>
    <row r="15" spans="1:22" s="94" customFormat="1">
      <c r="A15" s="105">
        <v>9</v>
      </c>
      <c r="B15" s="1" t="s">
        <v>58</v>
      </c>
      <c r="C15" s="678">
        <v>0</v>
      </c>
      <c r="D15" s="678">
        <v>0</v>
      </c>
      <c r="E15" s="678">
        <v>0</v>
      </c>
      <c r="F15" s="678">
        <v>0</v>
      </c>
      <c r="G15" s="678">
        <v>0</v>
      </c>
      <c r="H15" s="678">
        <v>0</v>
      </c>
      <c r="I15" s="678">
        <v>0</v>
      </c>
      <c r="J15" s="678">
        <v>0</v>
      </c>
      <c r="K15" s="678">
        <v>0</v>
      </c>
      <c r="L15" s="678">
        <v>0</v>
      </c>
      <c r="M15" s="678">
        <v>0</v>
      </c>
      <c r="N15" s="678">
        <v>0</v>
      </c>
      <c r="O15" s="678">
        <v>0</v>
      </c>
      <c r="P15" s="678">
        <v>0</v>
      </c>
      <c r="Q15" s="678">
        <v>0</v>
      </c>
      <c r="R15" s="678">
        <v>0</v>
      </c>
      <c r="S15" s="678">
        <v>0</v>
      </c>
      <c r="T15" s="678">
        <v>0</v>
      </c>
      <c r="U15" s="678">
        <v>0</v>
      </c>
      <c r="V15" s="106">
        <f t="shared" si="0"/>
        <v>0</v>
      </c>
    </row>
    <row r="16" spans="1:22" s="94" customFormat="1">
      <c r="A16" s="105">
        <v>10</v>
      </c>
      <c r="B16" s="1" t="s">
        <v>59</v>
      </c>
      <c r="C16" s="678">
        <v>0</v>
      </c>
      <c r="D16" s="678">
        <v>0</v>
      </c>
      <c r="E16" s="678">
        <v>0</v>
      </c>
      <c r="F16" s="678">
        <v>0</v>
      </c>
      <c r="G16" s="678">
        <v>0</v>
      </c>
      <c r="H16" s="678">
        <v>0</v>
      </c>
      <c r="I16" s="678">
        <v>0</v>
      </c>
      <c r="J16" s="678">
        <v>0</v>
      </c>
      <c r="K16" s="678">
        <v>0</v>
      </c>
      <c r="L16" s="678">
        <v>0</v>
      </c>
      <c r="M16" s="678">
        <v>0</v>
      </c>
      <c r="N16" s="678">
        <v>0</v>
      </c>
      <c r="O16" s="678">
        <v>0</v>
      </c>
      <c r="P16" s="678">
        <v>0</v>
      </c>
      <c r="Q16" s="678">
        <v>0</v>
      </c>
      <c r="R16" s="678">
        <v>0</v>
      </c>
      <c r="S16" s="678">
        <v>0</v>
      </c>
      <c r="T16" s="678">
        <v>0</v>
      </c>
      <c r="U16" s="678">
        <v>0</v>
      </c>
      <c r="V16" s="106">
        <f t="shared" si="0"/>
        <v>0</v>
      </c>
    </row>
    <row r="17" spans="1:22" s="94" customFormat="1">
      <c r="A17" s="105">
        <v>11</v>
      </c>
      <c r="B17" s="1" t="s">
        <v>60</v>
      </c>
      <c r="C17" s="678">
        <v>0</v>
      </c>
      <c r="D17" s="678">
        <v>0</v>
      </c>
      <c r="E17" s="678">
        <v>0</v>
      </c>
      <c r="F17" s="678">
        <v>0</v>
      </c>
      <c r="G17" s="678">
        <v>0</v>
      </c>
      <c r="H17" s="678">
        <v>0</v>
      </c>
      <c r="I17" s="678">
        <v>0</v>
      </c>
      <c r="J17" s="678">
        <v>0</v>
      </c>
      <c r="K17" s="678">
        <v>0</v>
      </c>
      <c r="L17" s="678">
        <v>0</v>
      </c>
      <c r="M17" s="678">
        <v>0</v>
      </c>
      <c r="N17" s="678">
        <v>0</v>
      </c>
      <c r="O17" s="678">
        <v>0</v>
      </c>
      <c r="P17" s="678">
        <v>0</v>
      </c>
      <c r="Q17" s="678">
        <v>0</v>
      </c>
      <c r="R17" s="678">
        <v>0</v>
      </c>
      <c r="S17" s="678">
        <v>0</v>
      </c>
      <c r="T17" s="678">
        <v>0</v>
      </c>
      <c r="U17" s="678">
        <v>0</v>
      </c>
      <c r="V17" s="106">
        <f t="shared" si="0"/>
        <v>0</v>
      </c>
    </row>
    <row r="18" spans="1:22" s="94" customFormat="1">
      <c r="A18" s="105">
        <v>12</v>
      </c>
      <c r="B18" s="1" t="s">
        <v>61</v>
      </c>
      <c r="C18" s="678">
        <v>0</v>
      </c>
      <c r="D18" s="678">
        <v>0</v>
      </c>
      <c r="E18" s="678">
        <v>0</v>
      </c>
      <c r="F18" s="678">
        <v>0</v>
      </c>
      <c r="G18" s="678">
        <v>0</v>
      </c>
      <c r="H18" s="678">
        <v>0</v>
      </c>
      <c r="I18" s="678">
        <v>0</v>
      </c>
      <c r="J18" s="678">
        <v>0</v>
      </c>
      <c r="K18" s="678">
        <v>0</v>
      </c>
      <c r="L18" s="678">
        <v>0</v>
      </c>
      <c r="M18" s="678">
        <v>0</v>
      </c>
      <c r="N18" s="678">
        <v>0</v>
      </c>
      <c r="O18" s="678">
        <v>0</v>
      </c>
      <c r="P18" s="678">
        <v>0</v>
      </c>
      <c r="Q18" s="678">
        <v>0</v>
      </c>
      <c r="R18" s="678">
        <v>0</v>
      </c>
      <c r="S18" s="678">
        <v>0</v>
      </c>
      <c r="T18" s="678">
        <v>0</v>
      </c>
      <c r="U18" s="678">
        <v>0</v>
      </c>
      <c r="V18" s="106">
        <f t="shared" si="0"/>
        <v>0</v>
      </c>
    </row>
    <row r="19" spans="1:22" s="94" customFormat="1">
      <c r="A19" s="105">
        <v>13</v>
      </c>
      <c r="B19" s="1" t="s">
        <v>62</v>
      </c>
      <c r="C19" s="678">
        <v>0</v>
      </c>
      <c r="D19" s="678">
        <v>0</v>
      </c>
      <c r="E19" s="678">
        <v>0</v>
      </c>
      <c r="F19" s="678">
        <v>0</v>
      </c>
      <c r="G19" s="678">
        <v>0</v>
      </c>
      <c r="H19" s="678">
        <v>0</v>
      </c>
      <c r="I19" s="678">
        <v>0</v>
      </c>
      <c r="J19" s="678">
        <v>0</v>
      </c>
      <c r="K19" s="678">
        <v>0</v>
      </c>
      <c r="L19" s="678">
        <v>0</v>
      </c>
      <c r="M19" s="678">
        <v>0</v>
      </c>
      <c r="N19" s="678">
        <v>0</v>
      </c>
      <c r="O19" s="678">
        <v>0</v>
      </c>
      <c r="P19" s="678">
        <v>0</v>
      </c>
      <c r="Q19" s="678">
        <v>0</v>
      </c>
      <c r="R19" s="678">
        <v>0</v>
      </c>
      <c r="S19" s="678">
        <v>0</v>
      </c>
      <c r="T19" s="678">
        <v>0</v>
      </c>
      <c r="U19" s="678">
        <v>0</v>
      </c>
      <c r="V19" s="106">
        <f t="shared" si="0"/>
        <v>0</v>
      </c>
    </row>
    <row r="20" spans="1:22" s="94" customFormat="1">
      <c r="A20" s="105">
        <v>14</v>
      </c>
      <c r="B20" s="1" t="s">
        <v>63</v>
      </c>
      <c r="C20" s="678">
        <v>0</v>
      </c>
      <c r="D20" s="678">
        <v>1723350.8</v>
      </c>
      <c r="E20" s="678">
        <v>0</v>
      </c>
      <c r="F20" s="678">
        <v>0</v>
      </c>
      <c r="G20" s="678">
        <v>0</v>
      </c>
      <c r="H20" s="678">
        <v>0</v>
      </c>
      <c r="I20" s="678">
        <v>0</v>
      </c>
      <c r="J20" s="678">
        <v>0</v>
      </c>
      <c r="K20" s="678">
        <v>0</v>
      </c>
      <c r="L20" s="678">
        <v>0</v>
      </c>
      <c r="M20" s="678">
        <v>0</v>
      </c>
      <c r="N20" s="678">
        <v>0</v>
      </c>
      <c r="O20" s="678">
        <v>0</v>
      </c>
      <c r="P20" s="678">
        <v>0</v>
      </c>
      <c r="Q20" s="678">
        <v>0</v>
      </c>
      <c r="R20" s="678">
        <v>0</v>
      </c>
      <c r="S20" s="678">
        <v>0</v>
      </c>
      <c r="T20" s="678">
        <v>1723350.8</v>
      </c>
      <c r="U20" s="678">
        <v>0</v>
      </c>
      <c r="V20" s="106">
        <f t="shared" si="0"/>
        <v>1723350.8</v>
      </c>
    </row>
    <row r="21" spans="1:22" ht="13.8" thickBot="1">
      <c r="A21" s="95"/>
      <c r="B21" s="107" t="s">
        <v>64</v>
      </c>
      <c r="C21" s="108">
        <f>SUM(C7:C20)</f>
        <v>0</v>
      </c>
      <c r="D21" s="97">
        <f t="shared" ref="D21:V21" si="1">SUM(D7:D20)</f>
        <v>7468890.9500000002</v>
      </c>
      <c r="E21" s="97">
        <f t="shared" si="1"/>
        <v>0</v>
      </c>
      <c r="F21" s="97">
        <f t="shared" si="1"/>
        <v>0</v>
      </c>
      <c r="G21" s="97">
        <f t="shared" si="1"/>
        <v>0</v>
      </c>
      <c r="H21" s="97">
        <f t="shared" si="1"/>
        <v>0</v>
      </c>
      <c r="I21" s="97">
        <f t="shared" si="1"/>
        <v>0</v>
      </c>
      <c r="J21" s="97">
        <f t="shared" si="1"/>
        <v>0</v>
      </c>
      <c r="K21" s="97">
        <f t="shared" si="1"/>
        <v>0</v>
      </c>
      <c r="L21" s="109">
        <f t="shared" si="1"/>
        <v>0</v>
      </c>
      <c r="M21" s="108">
        <f t="shared" si="1"/>
        <v>40122.578999999998</v>
      </c>
      <c r="N21" s="97">
        <f t="shared" si="1"/>
        <v>0</v>
      </c>
      <c r="O21" s="97">
        <f t="shared" si="1"/>
        <v>0</v>
      </c>
      <c r="P21" s="97">
        <f t="shared" si="1"/>
        <v>0</v>
      </c>
      <c r="Q21" s="97">
        <f t="shared" si="1"/>
        <v>0</v>
      </c>
      <c r="R21" s="97">
        <f t="shared" si="1"/>
        <v>0</v>
      </c>
      <c r="S21" s="109">
        <f>SUM(S7:S20)</f>
        <v>0</v>
      </c>
      <c r="T21" s="109">
        <f>SUM(T7:T20)</f>
        <v>7364513.5290000001</v>
      </c>
      <c r="U21" s="109">
        <f t="shared" ref="U21" si="2">SUM(U7:U20)</f>
        <v>144500</v>
      </c>
      <c r="V21" s="110">
        <f t="shared" si="1"/>
        <v>7509013.5290000001</v>
      </c>
    </row>
    <row r="24" spans="1:22">
      <c r="A24" s="7"/>
      <c r="B24" s="7"/>
      <c r="C24" s="26"/>
      <c r="D24" s="26"/>
      <c r="E24" s="26"/>
    </row>
    <row r="25" spans="1:22">
      <c r="A25" s="111"/>
      <c r="B25" s="111"/>
      <c r="C25" s="7"/>
      <c r="D25" s="7"/>
      <c r="E25" s="7"/>
      <c r="F25" s="7"/>
      <c r="G25" s="7"/>
      <c r="H25" s="7"/>
      <c r="I25" s="7"/>
      <c r="J25" s="7"/>
      <c r="K25" s="7"/>
      <c r="L25" s="7"/>
      <c r="M25" s="7"/>
      <c r="N25" s="7"/>
      <c r="O25" s="7"/>
      <c r="P25" s="7"/>
      <c r="Q25" s="7"/>
      <c r="R25" s="7"/>
      <c r="S25" s="7"/>
      <c r="T25" s="7"/>
      <c r="U25" s="7"/>
      <c r="V25" s="7"/>
    </row>
    <row r="26" spans="1:22">
      <c r="A26" s="111"/>
      <c r="B26" s="27"/>
      <c r="C26" s="7"/>
      <c r="D26" s="7"/>
      <c r="E26" s="7"/>
      <c r="F26" s="7"/>
      <c r="G26" s="7"/>
      <c r="H26" s="7"/>
      <c r="I26" s="7"/>
      <c r="J26" s="7"/>
      <c r="K26" s="7"/>
      <c r="L26" s="7"/>
      <c r="M26" s="7"/>
      <c r="N26" s="7"/>
      <c r="O26" s="7"/>
      <c r="P26" s="7"/>
      <c r="Q26" s="7"/>
      <c r="R26" s="7"/>
      <c r="S26" s="7"/>
      <c r="T26" s="7"/>
      <c r="U26" s="7"/>
      <c r="V26" s="7"/>
    </row>
    <row r="27" spans="1:22">
      <c r="A27" s="111"/>
      <c r="B27" s="111"/>
      <c r="C27" s="7"/>
      <c r="D27" s="7"/>
      <c r="E27" s="7"/>
      <c r="F27" s="7"/>
      <c r="G27" s="7"/>
      <c r="H27" s="7"/>
      <c r="I27" s="7"/>
      <c r="J27" s="7"/>
      <c r="K27" s="7"/>
      <c r="L27" s="7"/>
      <c r="M27" s="7"/>
      <c r="N27" s="7"/>
      <c r="O27" s="7"/>
      <c r="P27" s="7"/>
      <c r="Q27" s="7"/>
      <c r="R27" s="7"/>
      <c r="S27" s="7"/>
      <c r="T27" s="7"/>
      <c r="U27" s="7"/>
      <c r="V27" s="7"/>
    </row>
    <row r="28" spans="1:22">
      <c r="A28" s="111"/>
      <c r="B28" s="27"/>
      <c r="C28" s="7"/>
      <c r="D28" s="7"/>
      <c r="E28" s="7"/>
      <c r="F28" s="7"/>
      <c r="G28" s="7"/>
      <c r="H28" s="7"/>
      <c r="I28" s="7"/>
      <c r="J28" s="7"/>
      <c r="K28" s="7"/>
      <c r="L28" s="7"/>
      <c r="M28" s="7"/>
      <c r="N28" s="7"/>
      <c r="O28" s="7"/>
      <c r="P28" s="7"/>
      <c r="Q28" s="7"/>
      <c r="R28" s="7"/>
      <c r="S28" s="7"/>
      <c r="T28" s="7"/>
      <c r="U28" s="7"/>
      <c r="V28" s="7"/>
    </row>
    <row r="29" spans="1:22">
      <c r="C29" s="7"/>
      <c r="D29" s="7"/>
      <c r="E29" s="7"/>
      <c r="F29" s="7"/>
      <c r="G29" s="7"/>
      <c r="H29" s="7"/>
      <c r="I29" s="7"/>
      <c r="J29" s="7"/>
      <c r="K29" s="7"/>
      <c r="L29" s="7"/>
      <c r="M29" s="7"/>
      <c r="N29" s="7"/>
      <c r="O29" s="7"/>
      <c r="P29" s="7"/>
      <c r="Q29" s="7"/>
      <c r="R29" s="7"/>
      <c r="S29" s="7"/>
      <c r="T29" s="7"/>
      <c r="U29" s="7"/>
      <c r="V29" s="7"/>
    </row>
    <row r="30" spans="1:22">
      <c r="C30" s="7"/>
      <c r="D30" s="7"/>
      <c r="E30" s="7"/>
      <c r="F30" s="7"/>
      <c r="G30" s="7"/>
      <c r="H30" s="7"/>
      <c r="I30" s="7"/>
      <c r="J30" s="7"/>
      <c r="K30" s="7"/>
      <c r="L30" s="7"/>
      <c r="M30" s="7"/>
      <c r="N30" s="7"/>
      <c r="O30" s="7"/>
      <c r="P30" s="7"/>
      <c r="Q30" s="7"/>
      <c r="R30" s="7"/>
      <c r="S30" s="7"/>
      <c r="T30" s="7"/>
      <c r="U30" s="7"/>
      <c r="V30" s="7"/>
    </row>
    <row r="31" spans="1:22">
      <c r="C31" s="7"/>
      <c r="D31" s="7"/>
      <c r="E31" s="7"/>
      <c r="F31" s="7"/>
      <c r="G31" s="7"/>
      <c r="H31" s="7"/>
      <c r="I31" s="7"/>
      <c r="J31" s="7"/>
      <c r="K31" s="7"/>
      <c r="L31" s="7"/>
      <c r="M31" s="7"/>
      <c r="N31" s="7"/>
      <c r="O31" s="7"/>
      <c r="P31" s="7"/>
      <c r="Q31" s="7"/>
      <c r="R31" s="7"/>
      <c r="S31" s="7"/>
      <c r="T31" s="7"/>
      <c r="U31" s="7"/>
      <c r="V31" s="7"/>
    </row>
    <row r="32" spans="1:22">
      <c r="C32" s="7"/>
      <c r="D32" s="7"/>
      <c r="E32" s="7"/>
      <c r="F32" s="7"/>
      <c r="G32" s="7"/>
      <c r="H32" s="7"/>
      <c r="I32" s="7"/>
      <c r="J32" s="7"/>
      <c r="K32" s="7"/>
      <c r="L32" s="7"/>
      <c r="M32" s="7"/>
      <c r="N32" s="7"/>
      <c r="O32" s="7"/>
      <c r="P32" s="7"/>
      <c r="Q32" s="7"/>
      <c r="R32" s="7"/>
      <c r="S32" s="7"/>
      <c r="T32" s="7"/>
      <c r="U32" s="7"/>
      <c r="V32" s="7"/>
    </row>
    <row r="33" spans="3:22">
      <c r="C33" s="7"/>
      <c r="D33" s="7"/>
      <c r="E33" s="7"/>
      <c r="F33" s="7"/>
      <c r="G33" s="7"/>
      <c r="H33" s="7"/>
      <c r="I33" s="7"/>
      <c r="J33" s="7"/>
      <c r="K33" s="7"/>
      <c r="L33" s="7"/>
      <c r="M33" s="7"/>
      <c r="N33" s="7"/>
      <c r="O33" s="7"/>
      <c r="P33" s="7"/>
      <c r="Q33" s="7"/>
      <c r="R33" s="7"/>
      <c r="S33" s="7"/>
      <c r="T33" s="7"/>
      <c r="U33" s="7"/>
      <c r="V33" s="7"/>
    </row>
    <row r="34" spans="3:22">
      <c r="C34" s="7"/>
      <c r="D34" s="7"/>
      <c r="E34" s="7"/>
      <c r="F34" s="7"/>
      <c r="G34" s="7"/>
      <c r="H34" s="7"/>
      <c r="I34" s="7"/>
      <c r="J34" s="7"/>
      <c r="K34" s="7"/>
      <c r="L34" s="7"/>
      <c r="M34" s="7"/>
      <c r="N34" s="7"/>
      <c r="O34" s="7"/>
      <c r="P34" s="7"/>
      <c r="Q34" s="7"/>
      <c r="R34" s="7"/>
      <c r="S34" s="7"/>
      <c r="T34" s="7"/>
      <c r="U34" s="7"/>
      <c r="V34" s="7"/>
    </row>
    <row r="35" spans="3:22">
      <c r="C35" s="7"/>
      <c r="D35" s="7"/>
      <c r="E35" s="7"/>
      <c r="F35" s="7"/>
      <c r="G35" s="7"/>
      <c r="H35" s="7"/>
      <c r="I35" s="7"/>
      <c r="J35" s="7"/>
      <c r="K35" s="7"/>
      <c r="L35" s="7"/>
      <c r="M35" s="7"/>
      <c r="N35" s="7"/>
      <c r="O35" s="7"/>
      <c r="P35" s="7"/>
      <c r="Q35" s="7"/>
      <c r="R35" s="7"/>
      <c r="S35" s="7"/>
      <c r="T35" s="7"/>
      <c r="U35" s="7"/>
      <c r="V35" s="7"/>
    </row>
    <row r="36" spans="3:22">
      <c r="C36" s="7"/>
      <c r="D36" s="7"/>
      <c r="E36" s="7"/>
      <c r="F36" s="7"/>
      <c r="G36" s="7"/>
      <c r="H36" s="7"/>
      <c r="I36" s="7"/>
      <c r="J36" s="7"/>
      <c r="K36" s="7"/>
      <c r="L36" s="7"/>
      <c r="M36" s="7"/>
      <c r="N36" s="7"/>
      <c r="O36" s="7"/>
      <c r="P36" s="7"/>
      <c r="Q36" s="7"/>
      <c r="R36" s="7"/>
      <c r="S36" s="7"/>
      <c r="T36" s="7"/>
      <c r="U36" s="7"/>
      <c r="V36" s="7"/>
    </row>
    <row r="37" spans="3:22">
      <c r="C37" s="7"/>
      <c r="D37" s="7"/>
      <c r="E37" s="7"/>
      <c r="F37" s="7"/>
      <c r="G37" s="7"/>
      <c r="H37" s="7"/>
      <c r="I37" s="7"/>
      <c r="J37" s="7"/>
      <c r="K37" s="7"/>
      <c r="L37" s="7"/>
      <c r="M37" s="7"/>
      <c r="N37" s="7"/>
      <c r="O37" s="7"/>
      <c r="P37" s="7"/>
      <c r="Q37" s="7"/>
      <c r="R37" s="7"/>
      <c r="S37" s="7"/>
      <c r="T37" s="7"/>
      <c r="U37" s="7"/>
      <c r="V37" s="7"/>
    </row>
    <row r="38" spans="3:22">
      <c r="C38" s="7"/>
      <c r="D38" s="7"/>
      <c r="E38" s="7"/>
      <c r="F38" s="7"/>
      <c r="G38" s="7"/>
      <c r="H38" s="7"/>
      <c r="I38" s="7"/>
      <c r="J38" s="7"/>
      <c r="K38" s="7"/>
      <c r="L38" s="7"/>
      <c r="M38" s="7"/>
      <c r="N38" s="7"/>
      <c r="O38" s="7"/>
      <c r="P38" s="7"/>
      <c r="Q38" s="7"/>
      <c r="R38" s="7"/>
      <c r="S38" s="7"/>
      <c r="T38" s="7"/>
      <c r="U38" s="7"/>
      <c r="V38" s="7"/>
    </row>
    <row r="39" spans="3:22">
      <c r="C39" s="7"/>
      <c r="D39" s="7"/>
      <c r="E39" s="7"/>
      <c r="F39" s="7"/>
      <c r="G39" s="7"/>
      <c r="H39" s="7"/>
      <c r="I39" s="7"/>
      <c r="J39" s="7"/>
      <c r="K39" s="7"/>
      <c r="L39" s="7"/>
      <c r="M39" s="7"/>
      <c r="N39" s="7"/>
      <c r="O39" s="7"/>
      <c r="P39" s="7"/>
      <c r="Q39" s="7"/>
      <c r="R39" s="7"/>
      <c r="S39" s="7"/>
      <c r="T39" s="7"/>
      <c r="U39" s="7"/>
      <c r="V39" s="7"/>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10.5546875" style="4" bestFit="1" customWidth="1"/>
    <col min="2" max="2" width="101.88671875" style="4" customWidth="1"/>
    <col min="3" max="3" width="13.88671875" style="167" customWidth="1"/>
    <col min="4" max="4" width="14.88671875" style="167" bestFit="1" customWidth="1"/>
    <col min="5" max="5" width="17.88671875" style="167" customWidth="1"/>
    <col min="6" max="6" width="15.88671875" style="167" customWidth="1"/>
    <col min="7" max="7" width="17.44140625" style="167" customWidth="1"/>
    <col min="8" max="8" width="15.109375" style="167" customWidth="1"/>
    <col min="9" max="16384" width="9.109375" style="17"/>
  </cols>
  <sheetData>
    <row r="1" spans="1:9">
      <c r="A1" s="2" t="s">
        <v>30</v>
      </c>
      <c r="B1" s="4" t="str">
        <f>'Info '!C2</f>
        <v>JSC " Halyk Bank Georgia"</v>
      </c>
      <c r="C1" s="3"/>
    </row>
    <row r="2" spans="1:9">
      <c r="A2" s="2" t="s">
        <v>31</v>
      </c>
      <c r="B2" s="715">
        <f>'1. key ratios '!B2</f>
        <v>46203</v>
      </c>
      <c r="C2" s="275"/>
    </row>
    <row r="4" spans="1:9" ht="14.4" thickBot="1">
      <c r="A4" s="2" t="s">
        <v>150</v>
      </c>
      <c r="B4" s="98" t="s">
        <v>239</v>
      </c>
    </row>
    <row r="5" spans="1:9">
      <c r="A5" s="99"/>
      <c r="B5" s="112"/>
      <c r="C5" s="168" t="s">
        <v>0</v>
      </c>
      <c r="D5" s="168" t="s">
        <v>1</v>
      </c>
      <c r="E5" s="168" t="s">
        <v>2</v>
      </c>
      <c r="F5" s="168" t="s">
        <v>3</v>
      </c>
      <c r="G5" s="169" t="s">
        <v>4</v>
      </c>
      <c r="H5" s="170" t="s">
        <v>5</v>
      </c>
      <c r="I5" s="113"/>
    </row>
    <row r="6" spans="1:9" s="113" customFormat="1" ht="12.75" customHeight="1">
      <c r="A6" s="114"/>
      <c r="B6" s="788" t="s">
        <v>149</v>
      </c>
      <c r="C6" s="790" t="s">
        <v>232</v>
      </c>
      <c r="D6" s="792" t="s">
        <v>231</v>
      </c>
      <c r="E6" s="793"/>
      <c r="F6" s="790" t="s">
        <v>236</v>
      </c>
      <c r="G6" s="790" t="s">
        <v>237</v>
      </c>
      <c r="H6" s="786" t="s">
        <v>235</v>
      </c>
    </row>
    <row r="7" spans="1:9" ht="41.4">
      <c r="A7" s="116"/>
      <c r="B7" s="789"/>
      <c r="C7" s="791"/>
      <c r="D7" s="171" t="s">
        <v>234</v>
      </c>
      <c r="E7" s="171" t="s">
        <v>233</v>
      </c>
      <c r="F7" s="791"/>
      <c r="G7" s="791"/>
      <c r="H7" s="787"/>
      <c r="I7" s="113"/>
    </row>
    <row r="8" spans="1:9">
      <c r="A8" s="114">
        <v>1</v>
      </c>
      <c r="B8" s="1" t="s">
        <v>51</v>
      </c>
      <c r="C8" s="172">
        <v>34342132.920000002</v>
      </c>
      <c r="D8" s="172">
        <v>0</v>
      </c>
      <c r="E8" s="172">
        <v>0</v>
      </c>
      <c r="F8" s="172">
        <v>25832896.43</v>
      </c>
      <c r="G8" s="172">
        <v>25832896.43</v>
      </c>
      <c r="H8" s="174">
        <f>G8/(C8+E8)</f>
        <v>0.75222166573572269</v>
      </c>
    </row>
    <row r="9" spans="1:9" ht="15" customHeight="1">
      <c r="A9" s="114">
        <v>2</v>
      </c>
      <c r="B9" s="1" t="s">
        <v>52</v>
      </c>
      <c r="C9" s="172">
        <v>0</v>
      </c>
      <c r="D9" s="172">
        <v>0</v>
      </c>
      <c r="E9" s="172">
        <v>0</v>
      </c>
      <c r="F9" s="172">
        <v>0</v>
      </c>
      <c r="G9" s="172">
        <v>0</v>
      </c>
      <c r="H9" s="174" t="e">
        <f t="shared" ref="H9:H21" si="0">G9/(C9+E9)</f>
        <v>#DIV/0!</v>
      </c>
    </row>
    <row r="10" spans="1:9">
      <c r="A10" s="114">
        <v>3</v>
      </c>
      <c r="B10" s="1" t="s">
        <v>153</v>
      </c>
      <c r="C10" s="172">
        <v>0</v>
      </c>
      <c r="D10" s="172">
        <v>0</v>
      </c>
      <c r="E10" s="172">
        <v>0</v>
      </c>
      <c r="F10" s="172">
        <v>0</v>
      </c>
      <c r="G10" s="172">
        <v>0</v>
      </c>
      <c r="H10" s="174" t="e">
        <f t="shared" si="0"/>
        <v>#DIV/0!</v>
      </c>
    </row>
    <row r="11" spans="1:9">
      <c r="A11" s="114">
        <v>4</v>
      </c>
      <c r="B11" s="1" t="s">
        <v>53</v>
      </c>
      <c r="C11" s="172">
        <v>0</v>
      </c>
      <c r="D11" s="172">
        <v>0</v>
      </c>
      <c r="E11" s="172">
        <v>0</v>
      </c>
      <c r="F11" s="172">
        <v>0</v>
      </c>
      <c r="G11" s="172">
        <v>0</v>
      </c>
      <c r="H11" s="174" t="e">
        <f t="shared" si="0"/>
        <v>#DIV/0!</v>
      </c>
    </row>
    <row r="12" spans="1:9">
      <c r="A12" s="114">
        <v>5</v>
      </c>
      <c r="B12" s="1" t="s">
        <v>54</v>
      </c>
      <c r="C12" s="172">
        <v>0</v>
      </c>
      <c r="D12" s="172">
        <v>0</v>
      </c>
      <c r="E12" s="172">
        <v>0</v>
      </c>
      <c r="F12" s="172">
        <v>0</v>
      </c>
      <c r="G12" s="172">
        <v>0</v>
      </c>
      <c r="H12" s="174" t="e">
        <f t="shared" si="0"/>
        <v>#DIV/0!</v>
      </c>
    </row>
    <row r="13" spans="1:9">
      <c r="A13" s="114">
        <v>6</v>
      </c>
      <c r="B13" s="1" t="s">
        <v>55</v>
      </c>
      <c r="C13" s="172">
        <v>59491833.959999993</v>
      </c>
      <c r="D13" s="172">
        <v>0</v>
      </c>
      <c r="E13" s="172">
        <v>0</v>
      </c>
      <c r="F13" s="172">
        <v>23649804.230890207</v>
      </c>
      <c r="G13" s="172">
        <v>23649804.230890207</v>
      </c>
      <c r="H13" s="174">
        <f t="shared" si="0"/>
        <v>0.39753026014950926</v>
      </c>
    </row>
    <row r="14" spans="1:9">
      <c r="A14" s="114">
        <v>7</v>
      </c>
      <c r="B14" s="1" t="s">
        <v>56</v>
      </c>
      <c r="C14" s="172">
        <v>622523007.24999976</v>
      </c>
      <c r="D14" s="172">
        <v>55252873.566992417</v>
      </c>
      <c r="E14" s="172">
        <v>16101148.944496211</v>
      </c>
      <c r="F14" s="172">
        <v>638624156.19449592</v>
      </c>
      <c r="G14" s="172">
        <v>634073402.10449588</v>
      </c>
      <c r="H14" s="174">
        <f t="shared" si="0"/>
        <v>0.99287412784834583</v>
      </c>
    </row>
    <row r="15" spans="1:9">
      <c r="A15" s="114">
        <v>8</v>
      </c>
      <c r="B15" s="1" t="s">
        <v>57</v>
      </c>
      <c r="C15" s="172">
        <v>259476074.22999993</v>
      </c>
      <c r="D15" s="172">
        <v>9608215.3200000003</v>
      </c>
      <c r="E15" s="172">
        <v>2421338.9910000004</v>
      </c>
      <c r="F15" s="172">
        <v>197028394.66349995</v>
      </c>
      <c r="G15" s="172">
        <v>195793486.02449995</v>
      </c>
      <c r="H15" s="174">
        <f t="shared" si="0"/>
        <v>0.74759610496527229</v>
      </c>
    </row>
    <row r="16" spans="1:9">
      <c r="A16" s="114">
        <v>9</v>
      </c>
      <c r="B16" s="1" t="s">
        <v>58</v>
      </c>
      <c r="C16" s="172">
        <v>0</v>
      </c>
      <c r="D16" s="172">
        <v>0</v>
      </c>
      <c r="E16" s="172">
        <v>0</v>
      </c>
      <c r="F16" s="172">
        <v>0</v>
      </c>
      <c r="G16" s="172">
        <v>0</v>
      </c>
      <c r="H16" s="174" t="e">
        <f t="shared" si="0"/>
        <v>#DIV/0!</v>
      </c>
    </row>
    <row r="17" spans="1:8">
      <c r="A17" s="114">
        <v>10</v>
      </c>
      <c r="B17" s="1" t="s">
        <v>59</v>
      </c>
      <c r="C17" s="172">
        <v>29760825.93</v>
      </c>
      <c r="D17" s="172">
        <v>23968.26</v>
      </c>
      <c r="E17" s="172">
        <v>11984.13</v>
      </c>
      <c r="F17" s="172">
        <v>40707879.650000006</v>
      </c>
      <c r="G17" s="172">
        <v>40707879.650000006</v>
      </c>
      <c r="H17" s="174">
        <f t="shared" si="0"/>
        <v>1.367283758837778</v>
      </c>
    </row>
    <row r="18" spans="1:8">
      <c r="A18" s="114">
        <v>11</v>
      </c>
      <c r="B18" s="1" t="s">
        <v>60</v>
      </c>
      <c r="C18" s="172">
        <v>0</v>
      </c>
      <c r="D18" s="172">
        <v>0</v>
      </c>
      <c r="E18" s="172">
        <v>0</v>
      </c>
      <c r="F18" s="172">
        <v>0</v>
      </c>
      <c r="G18" s="172">
        <v>0</v>
      </c>
      <c r="H18" s="174" t="e">
        <f t="shared" si="0"/>
        <v>#DIV/0!</v>
      </c>
    </row>
    <row r="19" spans="1:8">
      <c r="A19" s="114">
        <v>12</v>
      </c>
      <c r="B19" s="1" t="s">
        <v>61</v>
      </c>
      <c r="C19" s="172">
        <v>0</v>
      </c>
      <c r="D19" s="172">
        <v>0</v>
      </c>
      <c r="E19" s="172">
        <v>0</v>
      </c>
      <c r="F19" s="172">
        <v>0</v>
      </c>
      <c r="G19" s="172">
        <v>0</v>
      </c>
      <c r="H19" s="174" t="e">
        <f t="shared" si="0"/>
        <v>#DIV/0!</v>
      </c>
    </row>
    <row r="20" spans="1:8">
      <c r="A20" s="114">
        <v>13</v>
      </c>
      <c r="B20" s="1" t="s">
        <v>144</v>
      </c>
      <c r="C20" s="172">
        <v>0</v>
      </c>
      <c r="D20" s="172">
        <v>0</v>
      </c>
      <c r="E20" s="172">
        <v>0</v>
      </c>
      <c r="F20" s="172">
        <v>0</v>
      </c>
      <c r="G20" s="172">
        <v>0</v>
      </c>
      <c r="H20" s="174" t="e">
        <f t="shared" si="0"/>
        <v>#DIV/0!</v>
      </c>
    </row>
    <row r="21" spans="1:8">
      <c r="A21" s="114">
        <v>14</v>
      </c>
      <c r="B21" s="1" t="s">
        <v>63</v>
      </c>
      <c r="C21" s="172">
        <v>125794429.92000841</v>
      </c>
      <c r="D21" s="172">
        <v>516102.81000000006</v>
      </c>
      <c r="E21" s="172">
        <v>168129.42</v>
      </c>
      <c r="F21" s="172">
        <v>111458975.5200084</v>
      </c>
      <c r="G21" s="172">
        <v>109735624.7200084</v>
      </c>
      <c r="H21" s="174">
        <f t="shared" si="0"/>
        <v>0.87117652495295095</v>
      </c>
    </row>
    <row r="22" spans="1:8" ht="14.4" thickBot="1">
      <c r="A22" s="117"/>
      <c r="B22" s="118" t="s">
        <v>64</v>
      </c>
      <c r="C22" s="173">
        <f>SUM(C8:C21)</f>
        <v>1131388304.2100079</v>
      </c>
      <c r="D22" s="173">
        <f>SUM(D8:D21)</f>
        <v>65401159.956992418</v>
      </c>
      <c r="E22" s="173">
        <f>SUM(E8:E21)</f>
        <v>18702601.485496212</v>
      </c>
      <c r="F22" s="173">
        <f>SUM(F8:F21)</f>
        <v>1037302106.6888945</v>
      </c>
      <c r="G22" s="173">
        <f>SUM(G8:G21)</f>
        <v>1029793093.1598943</v>
      </c>
      <c r="H22" s="175">
        <f>G22/(C22+E22)</f>
        <v>0.89540147484005961</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K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10.5546875" style="167" bestFit="1" customWidth="1"/>
    <col min="2" max="2" width="104.109375" style="167" customWidth="1"/>
    <col min="3" max="11" width="12.88671875" style="167" customWidth="1"/>
    <col min="12" max="16384" width="9.109375" style="167"/>
  </cols>
  <sheetData>
    <row r="1" spans="1:11">
      <c r="A1" s="167" t="s">
        <v>30</v>
      </c>
      <c r="B1" s="3" t="str">
        <f>'Info '!C2</f>
        <v>JSC " Halyk Bank Georgia"</v>
      </c>
    </row>
    <row r="2" spans="1:11">
      <c r="A2" s="167" t="s">
        <v>31</v>
      </c>
      <c r="B2" s="715">
        <f>'1. key ratios '!B2</f>
        <v>46203</v>
      </c>
      <c r="C2" s="187"/>
      <c r="D2" s="187"/>
    </row>
    <row r="3" spans="1:11">
      <c r="B3" s="187"/>
      <c r="C3" s="187"/>
      <c r="D3" s="187"/>
    </row>
    <row r="4" spans="1:11" ht="14.4" thickBot="1">
      <c r="A4" s="167" t="s">
        <v>146</v>
      </c>
      <c r="B4" s="209" t="s">
        <v>240</v>
      </c>
      <c r="C4" s="187"/>
      <c r="D4" s="187"/>
    </row>
    <row r="5" spans="1:11" ht="30" customHeight="1">
      <c r="A5" s="794"/>
      <c r="B5" s="795"/>
      <c r="C5" s="796" t="s">
        <v>292</v>
      </c>
      <c r="D5" s="796"/>
      <c r="E5" s="796"/>
      <c r="F5" s="796" t="s">
        <v>293</v>
      </c>
      <c r="G5" s="796"/>
      <c r="H5" s="796"/>
      <c r="I5" s="796" t="s">
        <v>294</v>
      </c>
      <c r="J5" s="796"/>
      <c r="K5" s="797"/>
    </row>
    <row r="6" spans="1:11">
      <c r="A6" s="188"/>
      <c r="B6" s="189"/>
      <c r="C6" s="19" t="s">
        <v>32</v>
      </c>
      <c r="D6" s="19" t="s">
        <v>33</v>
      </c>
      <c r="E6" s="19" t="s">
        <v>34</v>
      </c>
      <c r="F6" s="19" t="s">
        <v>32</v>
      </c>
      <c r="G6" s="19" t="s">
        <v>33</v>
      </c>
      <c r="H6" s="19" t="s">
        <v>34</v>
      </c>
      <c r="I6" s="19" t="s">
        <v>32</v>
      </c>
      <c r="J6" s="19" t="s">
        <v>33</v>
      </c>
      <c r="K6" s="19" t="s">
        <v>34</v>
      </c>
    </row>
    <row r="7" spans="1:11">
      <c r="A7" s="190" t="s">
        <v>243</v>
      </c>
      <c r="B7" s="191"/>
      <c r="C7" s="191"/>
      <c r="D7" s="191"/>
      <c r="E7" s="191"/>
      <c r="F7" s="191"/>
      <c r="G7" s="191"/>
      <c r="H7" s="191"/>
      <c r="I7" s="191"/>
      <c r="J7" s="191"/>
      <c r="K7" s="192"/>
    </row>
    <row r="8" spans="1:11">
      <c r="A8" s="193">
        <v>1</v>
      </c>
      <c r="B8" s="194" t="s">
        <v>241</v>
      </c>
      <c r="C8" s="195"/>
      <c r="D8" s="658"/>
      <c r="E8" s="658"/>
      <c r="F8" s="659">
        <v>46051948.986065574</v>
      </c>
      <c r="G8" s="659">
        <v>72154555.130377948</v>
      </c>
      <c r="H8" s="659">
        <v>118206504.11644353</v>
      </c>
      <c r="I8" s="659">
        <v>17706783.772950817</v>
      </c>
      <c r="J8" s="659">
        <v>32370804.622181229</v>
      </c>
      <c r="K8" s="660">
        <v>50077588.39513205</v>
      </c>
    </row>
    <row r="9" spans="1:11">
      <c r="A9" s="190" t="s">
        <v>244</v>
      </c>
      <c r="B9" s="191"/>
      <c r="C9" s="661"/>
      <c r="D9" s="662"/>
      <c r="E9" s="662"/>
      <c r="F9" s="662"/>
      <c r="G9" s="662"/>
      <c r="H9" s="662"/>
      <c r="I9" s="662"/>
      <c r="J9" s="662"/>
      <c r="K9" s="663"/>
    </row>
    <row r="10" spans="1:11">
      <c r="A10" s="196">
        <v>2</v>
      </c>
      <c r="B10" s="197" t="s">
        <v>252</v>
      </c>
      <c r="C10" s="664">
        <v>19347266.619830489</v>
      </c>
      <c r="D10" s="665">
        <v>87984482.511525631</v>
      </c>
      <c r="E10" s="665">
        <v>107331749.13135612</v>
      </c>
      <c r="F10" s="665">
        <v>3379717.6760182334</v>
      </c>
      <c r="G10" s="665">
        <v>17115072.046187151</v>
      </c>
      <c r="H10" s="665">
        <v>20494789.722205386</v>
      </c>
      <c r="I10" s="665">
        <v>886713.91212711646</v>
      </c>
      <c r="J10" s="665">
        <v>4459123.5552157536</v>
      </c>
      <c r="K10" s="666">
        <v>5345837.4673428712</v>
      </c>
    </row>
    <row r="11" spans="1:11">
      <c r="A11" s="196">
        <v>3</v>
      </c>
      <c r="B11" s="197" t="s">
        <v>246</v>
      </c>
      <c r="C11" s="664">
        <v>136693816.15593219</v>
      </c>
      <c r="D11" s="665">
        <v>570225369.05847454</v>
      </c>
      <c r="E11" s="665">
        <v>706919185.21440685</v>
      </c>
      <c r="F11" s="665">
        <v>19625920.271933317</v>
      </c>
      <c r="G11" s="665">
        <v>20549690.055911019</v>
      </c>
      <c r="H11" s="665">
        <v>40175610.327844337</v>
      </c>
      <c r="I11" s="665">
        <v>17242818.342344951</v>
      </c>
      <c r="J11" s="665">
        <v>15543567.736906085</v>
      </c>
      <c r="K11" s="666">
        <v>32786386.079251043</v>
      </c>
    </row>
    <row r="12" spans="1:11">
      <c r="A12" s="196">
        <v>4</v>
      </c>
      <c r="B12" s="197" t="s">
        <v>247</v>
      </c>
      <c r="C12" s="664">
        <v>0</v>
      </c>
      <c r="D12" s="665">
        <v>0</v>
      </c>
      <c r="E12" s="665">
        <v>0</v>
      </c>
      <c r="F12" s="665">
        <v>0</v>
      </c>
      <c r="G12" s="665">
        <v>0</v>
      </c>
      <c r="H12" s="665">
        <v>0</v>
      </c>
      <c r="I12" s="665">
        <v>0</v>
      </c>
      <c r="J12" s="665">
        <v>0</v>
      </c>
      <c r="K12" s="666">
        <v>0</v>
      </c>
    </row>
    <row r="13" spans="1:11">
      <c r="A13" s="196">
        <v>5</v>
      </c>
      <c r="B13" s="197" t="s">
        <v>255</v>
      </c>
      <c r="C13" s="664">
        <v>50036297.238474563</v>
      </c>
      <c r="D13" s="665">
        <v>39457263.596440688</v>
      </c>
      <c r="E13" s="665">
        <v>89493560.834915265</v>
      </c>
      <c r="F13" s="665">
        <v>20736700.08602697</v>
      </c>
      <c r="G13" s="665">
        <v>15961161.7762853</v>
      </c>
      <c r="H13" s="665">
        <v>36697861.862312272</v>
      </c>
      <c r="I13" s="665">
        <v>7390297.7220254252</v>
      </c>
      <c r="J13" s="665">
        <v>4581437.5128559321</v>
      </c>
      <c r="K13" s="666">
        <v>11971735.234881356</v>
      </c>
    </row>
    <row r="14" spans="1:11">
      <c r="A14" s="196">
        <v>6</v>
      </c>
      <c r="B14" s="197" t="s">
        <v>287</v>
      </c>
      <c r="C14" s="664">
        <v>0</v>
      </c>
      <c r="D14" s="665">
        <v>0</v>
      </c>
      <c r="E14" s="665">
        <v>0</v>
      </c>
      <c r="F14" s="665">
        <v>0</v>
      </c>
      <c r="G14" s="665">
        <v>0</v>
      </c>
      <c r="H14" s="665">
        <v>0</v>
      </c>
      <c r="I14" s="665">
        <v>0</v>
      </c>
      <c r="J14" s="665">
        <v>0</v>
      </c>
      <c r="K14" s="666">
        <v>0</v>
      </c>
    </row>
    <row r="15" spans="1:11">
      <c r="A15" s="196">
        <v>7</v>
      </c>
      <c r="B15" s="197" t="s">
        <v>288</v>
      </c>
      <c r="C15" s="664">
        <v>5885963.262203387</v>
      </c>
      <c r="D15" s="665">
        <v>20656404.319661018</v>
      </c>
      <c r="E15" s="665">
        <v>26542367.581864417</v>
      </c>
      <c r="F15" s="665">
        <v>284800.12278688536</v>
      </c>
      <c r="G15" s="665">
        <v>6542778.2198360665</v>
      </c>
      <c r="H15" s="665">
        <v>6827578.3426229516</v>
      </c>
      <c r="I15" s="665">
        <v>284800.12278688536</v>
      </c>
      <c r="J15" s="665">
        <v>6542778.2198360665</v>
      </c>
      <c r="K15" s="666">
        <v>6827578.3426229516</v>
      </c>
    </row>
    <row r="16" spans="1:11">
      <c r="A16" s="196">
        <v>8</v>
      </c>
      <c r="B16" s="198" t="s">
        <v>248</v>
      </c>
      <c r="C16" s="664">
        <v>211963343.27644062</v>
      </c>
      <c r="D16" s="665">
        <v>718323519.48610187</v>
      </c>
      <c r="E16" s="665">
        <v>930286862.76254272</v>
      </c>
      <c r="F16" s="665">
        <v>44027138.156765409</v>
      </c>
      <c r="G16" s="665">
        <v>60168702.098219529</v>
      </c>
      <c r="H16" s="665">
        <v>104195840.25498495</v>
      </c>
      <c r="I16" s="665">
        <v>25804630.099284377</v>
      </c>
      <c r="J16" s="665">
        <v>31126907.024813838</v>
      </c>
      <c r="K16" s="666">
        <v>56931537.124098219</v>
      </c>
    </row>
    <row r="17" spans="1:11">
      <c r="A17" s="190" t="s">
        <v>245</v>
      </c>
      <c r="B17" s="191"/>
      <c r="C17" s="662">
        <v>0</v>
      </c>
      <c r="D17" s="662">
        <v>0</v>
      </c>
      <c r="E17" s="662">
        <v>0</v>
      </c>
      <c r="F17" s="662">
        <v>0</v>
      </c>
      <c r="G17" s="662">
        <v>0</v>
      </c>
      <c r="H17" s="662">
        <v>0</v>
      </c>
      <c r="I17" s="662">
        <v>0</v>
      </c>
      <c r="J17" s="662">
        <v>0</v>
      </c>
      <c r="K17" s="663">
        <v>0</v>
      </c>
    </row>
    <row r="18" spans="1:11">
      <c r="A18" s="196">
        <v>9</v>
      </c>
      <c r="B18" s="197" t="s">
        <v>251</v>
      </c>
      <c r="C18" s="664">
        <v>0</v>
      </c>
      <c r="D18" s="665">
        <v>0</v>
      </c>
      <c r="E18" s="665">
        <v>0</v>
      </c>
      <c r="F18" s="665">
        <v>0</v>
      </c>
      <c r="G18" s="665">
        <v>0</v>
      </c>
      <c r="H18" s="665">
        <v>0</v>
      </c>
      <c r="I18" s="665">
        <v>0</v>
      </c>
      <c r="J18" s="665">
        <v>0</v>
      </c>
      <c r="K18" s="666">
        <v>0</v>
      </c>
    </row>
    <row r="19" spans="1:11">
      <c r="A19" s="196">
        <v>10</v>
      </c>
      <c r="B19" s="197" t="s">
        <v>289</v>
      </c>
      <c r="C19" s="664">
        <v>350104780.36038983</v>
      </c>
      <c r="D19" s="665">
        <v>551655070.96326065</v>
      </c>
      <c r="E19" s="665">
        <v>901759851.32365072</v>
      </c>
      <c r="F19" s="665">
        <v>4538772.8347763149</v>
      </c>
      <c r="G19" s="665">
        <v>3674664.6068417537</v>
      </c>
      <c r="H19" s="665">
        <v>8213437.4416180681</v>
      </c>
      <c r="I19" s="665">
        <v>32883938.047891069</v>
      </c>
      <c r="J19" s="665">
        <v>43471197.639628641</v>
      </c>
      <c r="K19" s="666">
        <v>76355135.687519714</v>
      </c>
    </row>
    <row r="20" spans="1:11">
      <c r="A20" s="196">
        <v>11</v>
      </c>
      <c r="B20" s="197" t="s">
        <v>250</v>
      </c>
      <c r="C20" s="664">
        <v>6051078.6428813534</v>
      </c>
      <c r="D20" s="665">
        <v>1565177.4222033892</v>
      </c>
      <c r="E20" s="665">
        <v>7616256.0650847433</v>
      </c>
      <c r="F20" s="665">
        <v>4951528.6363934427</v>
      </c>
      <c r="G20" s="665">
        <v>781239.57377049176</v>
      </c>
      <c r="H20" s="665">
        <v>5732768.2101639342</v>
      </c>
      <c r="I20" s="665">
        <v>4951528.6363934427</v>
      </c>
      <c r="J20" s="665">
        <v>781239.57377049176</v>
      </c>
      <c r="K20" s="666">
        <v>5732768.2101639342</v>
      </c>
    </row>
    <row r="21" spans="1:11" ht="14.4" thickBot="1">
      <c r="A21" s="199">
        <v>12</v>
      </c>
      <c r="B21" s="200" t="s">
        <v>249</v>
      </c>
      <c r="C21" s="667">
        <v>356155859.00327116</v>
      </c>
      <c r="D21" s="668">
        <v>553220248.38546407</v>
      </c>
      <c r="E21" s="667">
        <v>909376107.38873541</v>
      </c>
      <c r="F21" s="668">
        <v>9490301.4711697586</v>
      </c>
      <c r="G21" s="668">
        <v>4455904.1806122456</v>
      </c>
      <c r="H21" s="668">
        <v>13946205.651782002</v>
      </c>
      <c r="I21" s="668">
        <v>37835466.684284508</v>
      </c>
      <c r="J21" s="668">
        <v>44252437.213399135</v>
      </c>
      <c r="K21" s="669">
        <v>82087903.89768365</v>
      </c>
    </row>
    <row r="22" spans="1:11" ht="38.25" customHeight="1" thickBot="1">
      <c r="A22" s="201"/>
      <c r="B22" s="202"/>
      <c r="C22" s="202"/>
      <c r="D22" s="202"/>
      <c r="E22" s="202"/>
      <c r="F22" s="798" t="s">
        <v>291</v>
      </c>
      <c r="G22" s="799"/>
      <c r="H22" s="799"/>
      <c r="I22" s="798" t="s">
        <v>256</v>
      </c>
      <c r="J22" s="799"/>
      <c r="K22" s="800"/>
    </row>
    <row r="23" spans="1:11">
      <c r="A23" s="203">
        <v>13</v>
      </c>
      <c r="B23" s="204" t="s">
        <v>241</v>
      </c>
      <c r="C23" s="670"/>
      <c r="D23" s="670"/>
      <c r="E23" s="670"/>
      <c r="F23" s="671">
        <v>46051948.986065574</v>
      </c>
      <c r="G23" s="671">
        <v>72154555.130377948</v>
      </c>
      <c r="H23" s="671">
        <v>118206504.11644353</v>
      </c>
      <c r="I23" s="671">
        <v>17706783.772950817</v>
      </c>
      <c r="J23" s="671">
        <v>32370804.622181229</v>
      </c>
      <c r="K23" s="672">
        <v>50077588.39513205</v>
      </c>
    </row>
    <row r="24" spans="1:11" ht="14.4" thickBot="1">
      <c r="A24" s="205">
        <v>14</v>
      </c>
      <c r="B24" s="206" t="s">
        <v>253</v>
      </c>
      <c r="C24" s="653"/>
      <c r="D24" s="654"/>
      <c r="E24" s="655"/>
      <c r="F24" s="673">
        <v>34536836.685595647</v>
      </c>
      <c r="G24" s="673">
        <v>55712797.917607285</v>
      </c>
      <c r="H24" s="673">
        <v>90249634.603202939</v>
      </c>
      <c r="I24" s="673">
        <v>6451157.5248210942</v>
      </c>
      <c r="J24" s="673">
        <v>7781726.7562034596</v>
      </c>
      <c r="K24" s="674">
        <v>14232884.281024555</v>
      </c>
    </row>
    <row r="25" spans="1:11" ht="14.4" thickBot="1">
      <c r="A25" s="207">
        <v>15</v>
      </c>
      <c r="B25" s="208" t="s">
        <v>254</v>
      </c>
      <c r="C25" s="675"/>
      <c r="D25" s="675"/>
      <c r="E25" s="675"/>
      <c r="F25" s="676">
        <v>1.3334153734256895</v>
      </c>
      <c r="G25" s="676">
        <v>1.295116343592833</v>
      </c>
      <c r="H25" s="676">
        <v>1.3097726615310685</v>
      </c>
      <c r="I25" s="676">
        <v>2.7447452189507446</v>
      </c>
      <c r="J25" s="676">
        <v>4.159848531866758</v>
      </c>
      <c r="K25" s="677">
        <v>3.5184427419181694</v>
      </c>
    </row>
    <row r="27" spans="1:11" ht="27">
      <c r="B27" s="186"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4"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10.5546875" style="4" bestFit="1" customWidth="1"/>
    <col min="2" max="2" width="95" style="4" customWidth="1"/>
    <col min="3" max="3" width="12.5546875" style="4" bestFit="1" customWidth="1"/>
    <col min="4" max="4" width="14.109375" style="4" customWidth="1"/>
    <col min="5" max="5" width="18.109375" style="4" bestFit="1" customWidth="1"/>
    <col min="6" max="13" width="12.88671875" style="4" customWidth="1"/>
    <col min="14" max="14" width="13.44140625" style="4" customWidth="1"/>
    <col min="15" max="15" width="12.33203125" style="17" bestFit="1" customWidth="1"/>
    <col min="16" max="16" width="13.6640625" style="17" customWidth="1"/>
    <col min="17" max="17" width="27" style="17" customWidth="1"/>
    <col min="18" max="16384" width="9.109375" style="17"/>
  </cols>
  <sheetData>
    <row r="1" spans="1:17" ht="13.8">
      <c r="A1" s="572" t="s">
        <v>717</v>
      </c>
      <c r="B1" s="523" t="str">
        <f>'Info '!C2</f>
        <v>JSC " Halyk Bank Georgia"</v>
      </c>
      <c r="C1" s="523"/>
      <c r="D1" s="523"/>
      <c r="E1" s="523"/>
      <c r="F1" s="523"/>
      <c r="G1" s="523"/>
      <c r="H1" s="523"/>
      <c r="I1" s="523"/>
      <c r="J1" s="523"/>
      <c r="K1" s="523"/>
      <c r="L1" s="523"/>
      <c r="M1" s="523"/>
      <c r="N1" s="523"/>
      <c r="O1" s="165"/>
      <c r="P1" s="165"/>
      <c r="Q1" s="165"/>
    </row>
    <row r="2" spans="1:17" ht="14.25" customHeight="1">
      <c r="A2" s="523" t="s">
        <v>718</v>
      </c>
      <c r="B2" s="719">
        <f>'1. key ratios '!B2</f>
        <v>46203</v>
      </c>
      <c r="C2" s="523"/>
      <c r="D2" s="523"/>
      <c r="E2" s="523"/>
      <c r="F2" s="523"/>
      <c r="G2" s="523"/>
      <c r="H2" s="523"/>
      <c r="I2" s="523"/>
      <c r="J2" s="523"/>
      <c r="K2" s="523"/>
      <c r="L2" s="523"/>
      <c r="M2" s="523"/>
      <c r="N2" s="523"/>
      <c r="O2" s="165"/>
      <c r="P2" s="165"/>
      <c r="Q2" s="165"/>
    </row>
    <row r="3" spans="1:17" ht="14.25" customHeight="1">
      <c r="A3" s="523"/>
      <c r="B3" s="165"/>
      <c r="C3" s="165"/>
      <c r="D3" s="165"/>
      <c r="E3" s="165"/>
      <c r="F3" s="165"/>
      <c r="G3" s="165"/>
      <c r="H3" s="165"/>
      <c r="I3" s="165"/>
      <c r="J3" s="165"/>
      <c r="K3" s="165"/>
      <c r="L3" s="165"/>
      <c r="M3" s="165"/>
      <c r="N3" s="165"/>
      <c r="O3" s="165"/>
      <c r="P3" s="165"/>
      <c r="Q3" s="165"/>
    </row>
    <row r="4" spans="1:17" ht="14.4">
      <c r="A4" s="523"/>
      <c r="B4" s="573" t="s">
        <v>719</v>
      </c>
      <c r="C4" s="165"/>
      <c r="D4" s="165"/>
      <c r="E4" s="165"/>
      <c r="F4" s="165"/>
      <c r="G4" s="165"/>
      <c r="H4" s="165"/>
      <c r="I4" s="165"/>
      <c r="J4" s="165"/>
      <c r="K4" s="165"/>
      <c r="L4" s="165"/>
      <c r="M4" s="165"/>
      <c r="N4" s="165"/>
      <c r="O4" s="165"/>
      <c r="P4" s="165"/>
      <c r="Q4" s="165"/>
    </row>
    <row r="5" spans="1:17" ht="43.2">
      <c r="A5" s="523"/>
      <c r="B5" s="574" t="s">
        <v>720</v>
      </c>
      <c r="C5" s="575" t="s">
        <v>721</v>
      </c>
      <c r="D5" s="575" t="s">
        <v>722</v>
      </c>
      <c r="E5" s="575" t="s">
        <v>723</v>
      </c>
      <c r="F5" s="575" t="s">
        <v>724</v>
      </c>
      <c r="G5" s="575" t="s">
        <v>725</v>
      </c>
      <c r="H5" s="575" t="s">
        <v>726</v>
      </c>
      <c r="I5" s="576" t="s">
        <v>727</v>
      </c>
      <c r="J5" s="577">
        <v>0.02</v>
      </c>
      <c r="K5" s="577">
        <v>0.2</v>
      </c>
      <c r="L5" s="577">
        <v>0.35</v>
      </c>
      <c r="M5" s="577">
        <v>0.5</v>
      </c>
      <c r="N5" s="577">
        <v>0.75</v>
      </c>
      <c r="O5" s="577">
        <v>1</v>
      </c>
      <c r="P5" s="577">
        <v>1.5</v>
      </c>
      <c r="Q5" s="578" t="s">
        <v>728</v>
      </c>
    </row>
    <row r="6" spans="1:17" ht="14.4">
      <c r="A6" s="523"/>
      <c r="B6" s="579"/>
      <c r="C6" s="580">
        <f>IF(C7&gt;0,C7,IF(C8&gt;0,C8,IF(C9&gt;0,C9,0)))</f>
        <v>0</v>
      </c>
      <c r="D6" s="580">
        <f>IF(D7&gt;0,D7,IF(D8&gt;0,D8,IF(D9&gt;0,D9,0)))</f>
        <v>0</v>
      </c>
      <c r="E6" s="580">
        <f>IF(E7&gt;0,E7,IF(E8&gt;0,E8,IF(E9&gt;0,E9,0)))</f>
        <v>0</v>
      </c>
      <c r="F6" s="580">
        <f>IF(F7&gt;0,F7,IF(F8&gt;0,F8,IF(F9&gt;0,F9,0)))</f>
        <v>0</v>
      </c>
      <c r="G6" s="580">
        <f>IF(G7&gt;0,G7,IF(G8&gt;0,G8,IF(G9&gt;0,G9,0)))</f>
        <v>0</v>
      </c>
      <c r="H6" s="580"/>
      <c r="I6" s="580">
        <f t="shared" ref="I6:Q6" si="0">IF(I7&gt;0,I7,IF(I8&gt;0,I8,IF(I9&gt;0,I9,0)))</f>
        <v>0</v>
      </c>
      <c r="J6" s="580">
        <f t="shared" si="0"/>
        <v>0</v>
      </c>
      <c r="K6" s="580">
        <f t="shared" si="0"/>
        <v>0</v>
      </c>
      <c r="L6" s="580">
        <f t="shared" si="0"/>
        <v>0</v>
      </c>
      <c r="M6" s="580">
        <f t="shared" si="0"/>
        <v>0</v>
      </c>
      <c r="N6" s="580">
        <f t="shared" si="0"/>
        <v>0</v>
      </c>
      <c r="O6" s="580">
        <f t="shared" si="0"/>
        <v>0</v>
      </c>
      <c r="P6" s="580">
        <f t="shared" si="0"/>
        <v>0</v>
      </c>
      <c r="Q6" s="580">
        <f t="shared" si="0"/>
        <v>0</v>
      </c>
    </row>
    <row r="7" spans="1:17" ht="14.4">
      <c r="A7" s="523"/>
      <c r="B7" s="581" t="s">
        <v>729</v>
      </c>
      <c r="C7" s="580">
        <f>C11+C15+C19+C23+C27+C31</f>
        <v>0</v>
      </c>
      <c r="D7" s="580">
        <f t="shared" ref="D7:E7" si="1">D11+D15+D19+D23+D27+D31</f>
        <v>0</v>
      </c>
      <c r="E7" s="580">
        <f t="shared" si="1"/>
        <v>0</v>
      </c>
      <c r="F7" s="580">
        <f t="shared" ref="F7:G9" si="2">F11+F15+F19+F23+F27+F31</f>
        <v>0</v>
      </c>
      <c r="G7" s="580">
        <f t="shared" si="2"/>
        <v>0</v>
      </c>
      <c r="H7" s="582">
        <v>1.4</v>
      </c>
      <c r="I7" s="583">
        <f t="shared" ref="I7:I33" si="3">(F7+G7)*H7</f>
        <v>0</v>
      </c>
      <c r="J7" s="580">
        <f>J11+J15+J19+J23+J27+J31</f>
        <v>0</v>
      </c>
      <c r="K7" s="580">
        <f t="shared" ref="J7:Q9" si="4">K11+K15+K19+K23+K27+K31</f>
        <v>0</v>
      </c>
      <c r="L7" s="580">
        <f t="shared" si="4"/>
        <v>0</v>
      </c>
      <c r="M7" s="580">
        <f t="shared" si="4"/>
        <v>0</v>
      </c>
      <c r="N7" s="580">
        <f t="shared" si="4"/>
        <v>0</v>
      </c>
      <c r="O7" s="580">
        <f t="shared" si="4"/>
        <v>0</v>
      </c>
      <c r="P7" s="580">
        <f t="shared" si="4"/>
        <v>0</v>
      </c>
      <c r="Q7" s="580">
        <f>Q11+Q15+Q19+Q23+Q27+Q31</f>
        <v>0</v>
      </c>
    </row>
    <row r="8" spans="1:17" ht="14.4">
      <c r="A8" s="523"/>
      <c r="B8" s="581" t="s">
        <v>730</v>
      </c>
      <c r="C8" s="580">
        <f>C12+C16+C20+C24+C28+C32</f>
        <v>0</v>
      </c>
      <c r="D8" s="580">
        <f t="shared" ref="D8:E8" si="5">D12+D16+D20+D24+D28+D32</f>
        <v>0</v>
      </c>
      <c r="E8" s="580">
        <f t="shared" si="5"/>
        <v>0</v>
      </c>
      <c r="F8" s="580">
        <f t="shared" si="2"/>
        <v>0</v>
      </c>
      <c r="G8" s="580">
        <f t="shared" si="2"/>
        <v>0</v>
      </c>
      <c r="H8" s="582">
        <v>1.4</v>
      </c>
      <c r="I8" s="583">
        <f t="shared" si="3"/>
        <v>0</v>
      </c>
      <c r="J8" s="580">
        <f t="shared" si="4"/>
        <v>0</v>
      </c>
      <c r="K8" s="580">
        <f t="shared" si="4"/>
        <v>0</v>
      </c>
      <c r="L8" s="580">
        <f t="shared" si="4"/>
        <v>0</v>
      </c>
      <c r="M8" s="580">
        <f t="shared" si="4"/>
        <v>0</v>
      </c>
      <c r="N8" s="580">
        <f t="shared" si="4"/>
        <v>0</v>
      </c>
      <c r="O8" s="580">
        <f t="shared" si="4"/>
        <v>0</v>
      </c>
      <c r="P8" s="580">
        <f t="shared" si="4"/>
        <v>0</v>
      </c>
      <c r="Q8" s="580">
        <f>Q12+Q16+Q20+Q24+Q28+Q32</f>
        <v>0</v>
      </c>
    </row>
    <row r="9" spans="1:17" ht="14.4">
      <c r="A9" s="523"/>
      <c r="B9" s="581" t="s">
        <v>737</v>
      </c>
      <c r="C9" s="580">
        <f>C13+C17+C21+C25+C29+C33</f>
        <v>0</v>
      </c>
      <c r="D9" s="580">
        <f t="shared" ref="D9:E9" si="6">D13+D17+D21+D25+D29+D33</f>
        <v>0</v>
      </c>
      <c r="E9" s="580">
        <f t="shared" si="6"/>
        <v>0</v>
      </c>
      <c r="F9" s="580">
        <f t="shared" si="2"/>
        <v>0</v>
      </c>
      <c r="G9" s="580">
        <f t="shared" si="2"/>
        <v>0</v>
      </c>
      <c r="H9" s="582">
        <v>1.4</v>
      </c>
      <c r="I9" s="583">
        <f t="shared" si="3"/>
        <v>0</v>
      </c>
      <c r="J9" s="580">
        <f t="shared" si="4"/>
        <v>0</v>
      </c>
      <c r="K9" s="580">
        <f t="shared" si="4"/>
        <v>0</v>
      </c>
      <c r="L9" s="580">
        <f t="shared" si="4"/>
        <v>0</v>
      </c>
      <c r="M9" s="580">
        <f t="shared" si="4"/>
        <v>0</v>
      </c>
      <c r="N9" s="580">
        <f t="shared" si="4"/>
        <v>0</v>
      </c>
      <c r="O9" s="580">
        <f t="shared" si="4"/>
        <v>0</v>
      </c>
      <c r="P9" s="580">
        <f t="shared" si="4"/>
        <v>0</v>
      </c>
      <c r="Q9" s="580">
        <f t="shared" si="4"/>
        <v>0</v>
      </c>
    </row>
    <row r="10" spans="1:17" ht="14.4">
      <c r="A10" s="523"/>
      <c r="B10" s="584" t="s">
        <v>731</v>
      </c>
      <c r="C10" s="585">
        <v>0</v>
      </c>
      <c r="D10" s="585">
        <v>0</v>
      </c>
      <c r="E10" s="585">
        <v>0</v>
      </c>
      <c r="F10" s="585">
        <v>0</v>
      </c>
      <c r="G10" s="585">
        <v>0</v>
      </c>
      <c r="H10" s="582">
        <v>1.4</v>
      </c>
      <c r="I10" s="583">
        <f t="shared" si="3"/>
        <v>0</v>
      </c>
      <c r="J10" s="657">
        <v>0</v>
      </c>
      <c r="K10" s="657">
        <v>0</v>
      </c>
      <c r="L10" s="657">
        <v>0</v>
      </c>
      <c r="M10" s="657">
        <v>0</v>
      </c>
      <c r="N10" s="657">
        <v>0</v>
      </c>
      <c r="O10" s="657">
        <v>0</v>
      </c>
      <c r="P10" s="657">
        <v>0</v>
      </c>
      <c r="Q10" s="580">
        <f>SUM(Q11:Q13)</f>
        <v>0</v>
      </c>
    </row>
    <row r="11" spans="1:17" ht="14.4">
      <c r="A11" s="523"/>
      <c r="B11" s="586" t="s">
        <v>729</v>
      </c>
      <c r="C11" s="585">
        <v>0</v>
      </c>
      <c r="D11" s="585">
        <v>0</v>
      </c>
      <c r="E11" s="585">
        <v>0</v>
      </c>
      <c r="F11" s="585">
        <v>0</v>
      </c>
      <c r="G11" s="585">
        <v>0</v>
      </c>
      <c r="H11" s="582">
        <v>1.4</v>
      </c>
      <c r="I11" s="583">
        <f t="shared" si="3"/>
        <v>0</v>
      </c>
      <c r="J11" s="657">
        <v>0</v>
      </c>
      <c r="K11" s="657">
        <v>0</v>
      </c>
      <c r="L11" s="657">
        <v>0</v>
      </c>
      <c r="M11" s="657">
        <v>0</v>
      </c>
      <c r="N11" s="657">
        <v>0</v>
      </c>
      <c r="O11" s="657">
        <v>0</v>
      </c>
      <c r="P11" s="657">
        <v>0</v>
      </c>
      <c r="Q11" s="580">
        <f>SUMPRODUCT($J$5:$P$5,J11:P11)</f>
        <v>0</v>
      </c>
    </row>
    <row r="12" spans="1:17" ht="14.4">
      <c r="A12" s="523"/>
      <c r="B12" s="586" t="s">
        <v>730</v>
      </c>
      <c r="C12" s="585">
        <v>0</v>
      </c>
      <c r="D12" s="585">
        <v>0</v>
      </c>
      <c r="E12" s="585">
        <v>0</v>
      </c>
      <c r="F12" s="585">
        <v>0</v>
      </c>
      <c r="G12" s="585">
        <v>0</v>
      </c>
      <c r="H12" s="582">
        <v>1.4</v>
      </c>
      <c r="I12" s="583">
        <f t="shared" si="3"/>
        <v>0</v>
      </c>
      <c r="J12" s="657">
        <v>0</v>
      </c>
      <c r="K12" s="657">
        <v>0</v>
      </c>
      <c r="L12" s="657">
        <v>0</v>
      </c>
      <c r="M12" s="657">
        <v>0</v>
      </c>
      <c r="N12" s="657">
        <v>0</v>
      </c>
      <c r="O12" s="657">
        <v>0</v>
      </c>
      <c r="P12" s="657">
        <v>0</v>
      </c>
      <c r="Q12" s="580">
        <f t="shared" ref="Q12:Q13" si="7">SUMPRODUCT($J$5:$P$5,J12:P12)</f>
        <v>0</v>
      </c>
    </row>
    <row r="13" spans="1:17" ht="14.4">
      <c r="A13" s="523"/>
      <c r="B13" s="586" t="s">
        <v>737</v>
      </c>
      <c r="C13" s="585">
        <v>0</v>
      </c>
      <c r="D13" s="585">
        <v>0</v>
      </c>
      <c r="E13" s="585">
        <v>0</v>
      </c>
      <c r="F13" s="585">
        <v>0</v>
      </c>
      <c r="G13" s="585">
        <v>0</v>
      </c>
      <c r="H13" s="582">
        <v>1.4</v>
      </c>
      <c r="I13" s="583">
        <f t="shared" si="3"/>
        <v>0</v>
      </c>
      <c r="J13" s="657">
        <v>0</v>
      </c>
      <c r="K13" s="657">
        <v>0</v>
      </c>
      <c r="L13" s="657">
        <v>0</v>
      </c>
      <c r="M13" s="657">
        <v>0</v>
      </c>
      <c r="N13" s="657">
        <v>0</v>
      </c>
      <c r="O13" s="657">
        <v>0</v>
      </c>
      <c r="P13" s="657">
        <v>0</v>
      </c>
      <c r="Q13" s="580">
        <f t="shared" si="7"/>
        <v>0</v>
      </c>
    </row>
    <row r="14" spans="1:17" ht="14.4">
      <c r="A14" s="523"/>
      <c r="B14" s="584" t="s">
        <v>732</v>
      </c>
      <c r="C14" s="585">
        <v>0</v>
      </c>
      <c r="D14" s="585">
        <v>0</v>
      </c>
      <c r="E14" s="585">
        <v>0</v>
      </c>
      <c r="F14" s="585">
        <v>0</v>
      </c>
      <c r="G14" s="585">
        <v>0</v>
      </c>
      <c r="H14" s="582">
        <v>1.4</v>
      </c>
      <c r="I14" s="583">
        <f t="shared" si="3"/>
        <v>0</v>
      </c>
      <c r="J14" s="657">
        <v>0</v>
      </c>
      <c r="K14" s="657">
        <v>0</v>
      </c>
      <c r="L14" s="657">
        <v>0</v>
      </c>
      <c r="M14" s="657">
        <v>0</v>
      </c>
      <c r="N14" s="657">
        <v>0</v>
      </c>
      <c r="O14" s="657">
        <v>0</v>
      </c>
      <c r="P14" s="657">
        <v>0</v>
      </c>
      <c r="Q14" s="580">
        <f>SUM(Q15:Q17)</f>
        <v>0</v>
      </c>
    </row>
    <row r="15" spans="1:17" ht="14.4">
      <c r="A15" s="523"/>
      <c r="B15" s="586" t="s">
        <v>729</v>
      </c>
      <c r="C15" s="585">
        <v>0</v>
      </c>
      <c r="D15" s="585">
        <v>0</v>
      </c>
      <c r="E15" s="585">
        <v>0</v>
      </c>
      <c r="F15" s="585">
        <v>0</v>
      </c>
      <c r="G15" s="585">
        <v>0</v>
      </c>
      <c r="H15" s="582">
        <v>1.4</v>
      </c>
      <c r="I15" s="583">
        <f t="shared" si="3"/>
        <v>0</v>
      </c>
      <c r="J15" s="657">
        <v>0</v>
      </c>
      <c r="K15" s="657">
        <v>0</v>
      </c>
      <c r="L15" s="657">
        <v>0</v>
      </c>
      <c r="M15" s="657">
        <v>0</v>
      </c>
      <c r="N15" s="657">
        <v>0</v>
      </c>
      <c r="O15" s="657">
        <v>0</v>
      </c>
      <c r="P15" s="657">
        <v>0</v>
      </c>
      <c r="Q15" s="580">
        <f>SUMPRODUCT($J$5:$P$5,J15:P15)</f>
        <v>0</v>
      </c>
    </row>
    <row r="16" spans="1:17" ht="14.4">
      <c r="A16" s="523"/>
      <c r="B16" s="586" t="s">
        <v>730</v>
      </c>
      <c r="C16" s="585">
        <v>0</v>
      </c>
      <c r="D16" s="585">
        <v>0</v>
      </c>
      <c r="E16" s="585">
        <v>0</v>
      </c>
      <c r="F16" s="585">
        <v>0</v>
      </c>
      <c r="G16" s="585">
        <v>0</v>
      </c>
      <c r="H16" s="582">
        <v>1.4</v>
      </c>
      <c r="I16" s="583">
        <f t="shared" si="3"/>
        <v>0</v>
      </c>
      <c r="J16" s="657">
        <v>0</v>
      </c>
      <c r="K16" s="657">
        <v>0</v>
      </c>
      <c r="L16" s="657">
        <v>0</v>
      </c>
      <c r="M16" s="657">
        <v>0</v>
      </c>
      <c r="N16" s="657">
        <v>0</v>
      </c>
      <c r="O16" s="657">
        <v>0</v>
      </c>
      <c r="P16" s="657">
        <v>0</v>
      </c>
      <c r="Q16" s="580">
        <f t="shared" ref="Q16:Q17" si="8">SUMPRODUCT($J$5:$P$5,J16:P16)</f>
        <v>0</v>
      </c>
    </row>
    <row r="17" spans="1:17" ht="14.4">
      <c r="A17" s="523"/>
      <c r="B17" s="586" t="s">
        <v>737</v>
      </c>
      <c r="C17" s="585">
        <v>0</v>
      </c>
      <c r="D17" s="585">
        <v>0</v>
      </c>
      <c r="E17" s="585">
        <v>0</v>
      </c>
      <c r="F17" s="585">
        <v>0</v>
      </c>
      <c r="G17" s="585">
        <v>0</v>
      </c>
      <c r="H17" s="582">
        <v>1.4</v>
      </c>
      <c r="I17" s="583">
        <f t="shared" si="3"/>
        <v>0</v>
      </c>
      <c r="J17" s="657">
        <v>0</v>
      </c>
      <c r="K17" s="657">
        <v>0</v>
      </c>
      <c r="L17" s="657">
        <v>0</v>
      </c>
      <c r="M17" s="657">
        <v>0</v>
      </c>
      <c r="N17" s="657">
        <v>0</v>
      </c>
      <c r="O17" s="657">
        <v>0</v>
      </c>
      <c r="P17" s="657">
        <v>0</v>
      </c>
      <c r="Q17" s="580">
        <f t="shared" si="8"/>
        <v>0</v>
      </c>
    </row>
    <row r="18" spans="1:17" ht="14.4">
      <c r="A18" s="523"/>
      <c r="B18" s="584" t="s">
        <v>733</v>
      </c>
      <c r="C18" s="585">
        <v>0</v>
      </c>
      <c r="D18" s="585">
        <v>0</v>
      </c>
      <c r="E18" s="585">
        <v>0</v>
      </c>
      <c r="F18" s="585">
        <v>0</v>
      </c>
      <c r="G18" s="585">
        <v>0</v>
      </c>
      <c r="H18" s="582">
        <v>1.4</v>
      </c>
      <c r="I18" s="583">
        <f t="shared" si="3"/>
        <v>0</v>
      </c>
      <c r="J18" s="657">
        <v>0</v>
      </c>
      <c r="K18" s="657">
        <v>0</v>
      </c>
      <c r="L18" s="657">
        <v>0</v>
      </c>
      <c r="M18" s="657">
        <v>0</v>
      </c>
      <c r="N18" s="657">
        <v>0</v>
      </c>
      <c r="O18" s="657">
        <v>0</v>
      </c>
      <c r="P18" s="657">
        <v>0</v>
      </c>
      <c r="Q18" s="580">
        <f>SUM(Q19:Q21)</f>
        <v>0</v>
      </c>
    </row>
    <row r="19" spans="1:17" ht="14.4">
      <c r="A19" s="523"/>
      <c r="B19" s="586" t="s">
        <v>729</v>
      </c>
      <c r="C19" s="585">
        <v>0</v>
      </c>
      <c r="D19" s="585">
        <v>0</v>
      </c>
      <c r="E19" s="585">
        <v>0</v>
      </c>
      <c r="F19" s="585">
        <v>0</v>
      </c>
      <c r="G19" s="585">
        <v>0</v>
      </c>
      <c r="H19" s="582">
        <v>1.4</v>
      </c>
      <c r="I19" s="583">
        <f t="shared" si="3"/>
        <v>0</v>
      </c>
      <c r="J19" s="657">
        <v>0</v>
      </c>
      <c r="K19" s="657">
        <v>0</v>
      </c>
      <c r="L19" s="657">
        <v>0</v>
      </c>
      <c r="M19" s="657">
        <v>0</v>
      </c>
      <c r="N19" s="657">
        <v>0</v>
      </c>
      <c r="O19" s="657">
        <v>0</v>
      </c>
      <c r="P19" s="657">
        <v>0</v>
      </c>
      <c r="Q19" s="580">
        <f>SUMPRODUCT($J$5:$P$5,J19:P19)</f>
        <v>0</v>
      </c>
    </row>
    <row r="20" spans="1:17" ht="14.4">
      <c r="A20" s="523"/>
      <c r="B20" s="586" t="s">
        <v>730</v>
      </c>
      <c r="C20" s="585">
        <v>0</v>
      </c>
      <c r="D20" s="585">
        <v>0</v>
      </c>
      <c r="E20" s="585">
        <v>0</v>
      </c>
      <c r="F20" s="585">
        <v>0</v>
      </c>
      <c r="G20" s="585">
        <v>0</v>
      </c>
      <c r="H20" s="582">
        <v>1.4</v>
      </c>
      <c r="I20" s="583">
        <f t="shared" si="3"/>
        <v>0</v>
      </c>
      <c r="J20" s="657">
        <v>0</v>
      </c>
      <c r="K20" s="657">
        <v>0</v>
      </c>
      <c r="L20" s="657">
        <v>0</v>
      </c>
      <c r="M20" s="657">
        <v>0</v>
      </c>
      <c r="N20" s="657">
        <v>0</v>
      </c>
      <c r="O20" s="657">
        <v>0</v>
      </c>
      <c r="P20" s="657">
        <v>0</v>
      </c>
      <c r="Q20" s="580">
        <f t="shared" ref="Q20:Q21" si="9">SUMPRODUCT($J$5:$P$5,J20:P20)</f>
        <v>0</v>
      </c>
    </row>
    <row r="21" spans="1:17" ht="14.4">
      <c r="A21" s="523"/>
      <c r="B21" s="586" t="s">
        <v>737</v>
      </c>
      <c r="C21" s="585">
        <v>0</v>
      </c>
      <c r="D21" s="585">
        <v>0</v>
      </c>
      <c r="E21" s="585">
        <v>0</v>
      </c>
      <c r="F21" s="585">
        <v>0</v>
      </c>
      <c r="G21" s="585">
        <v>0</v>
      </c>
      <c r="H21" s="582">
        <v>1.4</v>
      </c>
      <c r="I21" s="583">
        <f t="shared" si="3"/>
        <v>0</v>
      </c>
      <c r="J21" s="657">
        <v>0</v>
      </c>
      <c r="K21" s="657">
        <v>0</v>
      </c>
      <c r="L21" s="657">
        <v>0</v>
      </c>
      <c r="M21" s="657">
        <v>0</v>
      </c>
      <c r="N21" s="657">
        <v>0</v>
      </c>
      <c r="O21" s="657">
        <v>0</v>
      </c>
      <c r="P21" s="657">
        <v>0</v>
      </c>
      <c r="Q21" s="580">
        <f t="shared" si="9"/>
        <v>0</v>
      </c>
    </row>
    <row r="22" spans="1:17" ht="14.4">
      <c r="A22" s="523"/>
      <c r="B22" s="584" t="s">
        <v>734</v>
      </c>
      <c r="C22" s="585">
        <v>0</v>
      </c>
      <c r="D22" s="585">
        <v>0</v>
      </c>
      <c r="E22" s="585">
        <v>0</v>
      </c>
      <c r="F22" s="585">
        <v>0</v>
      </c>
      <c r="G22" s="585">
        <v>0</v>
      </c>
      <c r="H22" s="582">
        <v>1.4</v>
      </c>
      <c r="I22" s="583">
        <f t="shared" si="3"/>
        <v>0</v>
      </c>
      <c r="J22" s="657">
        <v>0</v>
      </c>
      <c r="K22" s="657">
        <v>0</v>
      </c>
      <c r="L22" s="657">
        <v>0</v>
      </c>
      <c r="M22" s="657">
        <v>0</v>
      </c>
      <c r="N22" s="657">
        <v>0</v>
      </c>
      <c r="O22" s="657">
        <v>0</v>
      </c>
      <c r="P22" s="657">
        <v>0</v>
      </c>
      <c r="Q22" s="580">
        <f>SUM(Q23:Q25)</f>
        <v>0</v>
      </c>
    </row>
    <row r="23" spans="1:17" ht="14.4">
      <c r="A23" s="523"/>
      <c r="B23" s="586" t="s">
        <v>729</v>
      </c>
      <c r="C23" s="585">
        <v>0</v>
      </c>
      <c r="D23" s="585">
        <v>0</v>
      </c>
      <c r="E23" s="585">
        <v>0</v>
      </c>
      <c r="F23" s="585">
        <v>0</v>
      </c>
      <c r="G23" s="585">
        <v>0</v>
      </c>
      <c r="H23" s="582">
        <v>1.4</v>
      </c>
      <c r="I23" s="583">
        <f t="shared" si="3"/>
        <v>0</v>
      </c>
      <c r="J23" s="657">
        <v>0</v>
      </c>
      <c r="K23" s="657">
        <v>0</v>
      </c>
      <c r="L23" s="657">
        <v>0</v>
      </c>
      <c r="M23" s="657">
        <v>0</v>
      </c>
      <c r="N23" s="657">
        <v>0</v>
      </c>
      <c r="O23" s="657">
        <v>0</v>
      </c>
      <c r="P23" s="657">
        <v>0</v>
      </c>
      <c r="Q23" s="580">
        <f>SUMPRODUCT($J$5:$P$5,J23:P23)</f>
        <v>0</v>
      </c>
    </row>
    <row r="24" spans="1:17" ht="14.4">
      <c r="A24" s="523"/>
      <c r="B24" s="586" t="s">
        <v>730</v>
      </c>
      <c r="C24" s="585">
        <v>0</v>
      </c>
      <c r="D24" s="585">
        <v>0</v>
      </c>
      <c r="E24" s="585">
        <v>0</v>
      </c>
      <c r="F24" s="585">
        <v>0</v>
      </c>
      <c r="G24" s="585">
        <v>0</v>
      </c>
      <c r="H24" s="582">
        <v>1.4</v>
      </c>
      <c r="I24" s="583">
        <f t="shared" si="3"/>
        <v>0</v>
      </c>
      <c r="J24" s="657">
        <v>0</v>
      </c>
      <c r="K24" s="657">
        <v>0</v>
      </c>
      <c r="L24" s="657">
        <v>0</v>
      </c>
      <c r="M24" s="657">
        <v>0</v>
      </c>
      <c r="N24" s="657">
        <v>0</v>
      </c>
      <c r="O24" s="657">
        <v>0</v>
      </c>
      <c r="P24" s="657">
        <v>0</v>
      </c>
      <c r="Q24" s="580">
        <f t="shared" ref="Q24:Q25" si="10">SUMPRODUCT($J$5:$P$5,J24:P24)</f>
        <v>0</v>
      </c>
    </row>
    <row r="25" spans="1:17" ht="14.4">
      <c r="A25" s="523"/>
      <c r="B25" s="586" t="s">
        <v>737</v>
      </c>
      <c r="C25" s="585">
        <v>0</v>
      </c>
      <c r="D25" s="585">
        <v>0</v>
      </c>
      <c r="E25" s="585">
        <v>0</v>
      </c>
      <c r="F25" s="585">
        <v>0</v>
      </c>
      <c r="G25" s="585">
        <v>0</v>
      </c>
      <c r="H25" s="582">
        <v>1.4</v>
      </c>
      <c r="I25" s="583">
        <f t="shared" si="3"/>
        <v>0</v>
      </c>
      <c r="J25" s="657">
        <v>0</v>
      </c>
      <c r="K25" s="657">
        <v>0</v>
      </c>
      <c r="L25" s="657">
        <v>0</v>
      </c>
      <c r="M25" s="657">
        <v>0</v>
      </c>
      <c r="N25" s="657">
        <v>0</v>
      </c>
      <c r="O25" s="657">
        <v>0</v>
      </c>
      <c r="P25" s="657">
        <v>0</v>
      </c>
      <c r="Q25" s="580">
        <f t="shared" si="10"/>
        <v>0</v>
      </c>
    </row>
    <row r="26" spans="1:17" ht="14.4">
      <c r="A26" s="523"/>
      <c r="B26" s="584" t="s">
        <v>735</v>
      </c>
      <c r="C26" s="585">
        <v>0</v>
      </c>
      <c r="D26" s="585">
        <v>0</v>
      </c>
      <c r="E26" s="585">
        <v>0</v>
      </c>
      <c r="F26" s="585">
        <v>0</v>
      </c>
      <c r="G26" s="585">
        <v>0</v>
      </c>
      <c r="H26" s="582">
        <v>1.4</v>
      </c>
      <c r="I26" s="583">
        <f t="shared" si="3"/>
        <v>0</v>
      </c>
      <c r="J26" s="657">
        <v>0</v>
      </c>
      <c r="K26" s="657">
        <v>0</v>
      </c>
      <c r="L26" s="657">
        <v>0</v>
      </c>
      <c r="M26" s="657">
        <v>0</v>
      </c>
      <c r="N26" s="657">
        <v>0</v>
      </c>
      <c r="O26" s="657">
        <v>0</v>
      </c>
      <c r="P26" s="657">
        <v>0</v>
      </c>
      <c r="Q26" s="580">
        <f>SUM(Q27:Q29)</f>
        <v>0</v>
      </c>
    </row>
    <row r="27" spans="1:17" ht="14.4">
      <c r="A27" s="523"/>
      <c r="B27" s="586" t="s">
        <v>729</v>
      </c>
      <c r="C27" s="585">
        <v>0</v>
      </c>
      <c r="D27" s="585">
        <v>0</v>
      </c>
      <c r="E27" s="585">
        <v>0</v>
      </c>
      <c r="F27" s="585">
        <v>0</v>
      </c>
      <c r="G27" s="585">
        <v>0</v>
      </c>
      <c r="H27" s="582">
        <v>1.4</v>
      </c>
      <c r="I27" s="583">
        <f t="shared" si="3"/>
        <v>0</v>
      </c>
      <c r="J27" s="657">
        <v>0</v>
      </c>
      <c r="K27" s="657">
        <v>0</v>
      </c>
      <c r="L27" s="657">
        <v>0</v>
      </c>
      <c r="M27" s="657">
        <v>0</v>
      </c>
      <c r="N27" s="657">
        <v>0</v>
      </c>
      <c r="O27" s="657">
        <v>0</v>
      </c>
      <c r="P27" s="657">
        <v>0</v>
      </c>
      <c r="Q27" s="580">
        <f>SUMPRODUCT($J$5:$P$5,J27:P27)</f>
        <v>0</v>
      </c>
    </row>
    <row r="28" spans="1:17" ht="14.4">
      <c r="A28" s="523"/>
      <c r="B28" s="586" t="s">
        <v>730</v>
      </c>
      <c r="C28" s="585">
        <v>0</v>
      </c>
      <c r="D28" s="585">
        <v>0</v>
      </c>
      <c r="E28" s="585">
        <v>0</v>
      </c>
      <c r="F28" s="585">
        <v>0</v>
      </c>
      <c r="G28" s="585">
        <v>0</v>
      </c>
      <c r="H28" s="582">
        <v>1.4</v>
      </c>
      <c r="I28" s="583">
        <f t="shared" si="3"/>
        <v>0</v>
      </c>
      <c r="J28" s="657">
        <v>0</v>
      </c>
      <c r="K28" s="657">
        <v>0</v>
      </c>
      <c r="L28" s="657">
        <v>0</v>
      </c>
      <c r="M28" s="657">
        <v>0</v>
      </c>
      <c r="N28" s="657">
        <v>0</v>
      </c>
      <c r="O28" s="657">
        <v>0</v>
      </c>
      <c r="P28" s="657">
        <v>0</v>
      </c>
      <c r="Q28" s="580">
        <f t="shared" ref="Q28:Q29" si="11">SUMPRODUCT($J$5:$P$5,J28:P28)</f>
        <v>0</v>
      </c>
    </row>
    <row r="29" spans="1:17" ht="14.4">
      <c r="A29" s="523"/>
      <c r="B29" s="586" t="s">
        <v>737</v>
      </c>
      <c r="C29" s="585">
        <v>0</v>
      </c>
      <c r="D29" s="585">
        <v>0</v>
      </c>
      <c r="E29" s="585">
        <v>0</v>
      </c>
      <c r="F29" s="585">
        <v>0</v>
      </c>
      <c r="G29" s="585">
        <v>0</v>
      </c>
      <c r="H29" s="582">
        <v>1.4</v>
      </c>
      <c r="I29" s="583">
        <f t="shared" si="3"/>
        <v>0</v>
      </c>
      <c r="J29" s="657">
        <v>0</v>
      </c>
      <c r="K29" s="657">
        <v>0</v>
      </c>
      <c r="L29" s="657">
        <v>0</v>
      </c>
      <c r="M29" s="657">
        <v>0</v>
      </c>
      <c r="N29" s="657">
        <v>0</v>
      </c>
      <c r="O29" s="657">
        <v>0</v>
      </c>
      <c r="P29" s="657">
        <v>0</v>
      </c>
      <c r="Q29" s="580">
        <f t="shared" si="11"/>
        <v>0</v>
      </c>
    </row>
    <row r="30" spans="1:17" ht="14.4">
      <c r="A30" s="523"/>
      <c r="B30" s="587" t="s">
        <v>736</v>
      </c>
      <c r="C30" s="585">
        <v>0</v>
      </c>
      <c r="D30" s="585">
        <v>0</v>
      </c>
      <c r="E30" s="585">
        <v>0</v>
      </c>
      <c r="F30" s="585">
        <v>0</v>
      </c>
      <c r="G30" s="585">
        <v>0</v>
      </c>
      <c r="H30" s="582">
        <v>1.4</v>
      </c>
      <c r="I30" s="583">
        <f t="shared" si="3"/>
        <v>0</v>
      </c>
      <c r="J30" s="657">
        <v>0</v>
      </c>
      <c r="K30" s="657">
        <v>0</v>
      </c>
      <c r="L30" s="657">
        <v>0</v>
      </c>
      <c r="M30" s="657">
        <v>0</v>
      </c>
      <c r="N30" s="657">
        <v>0</v>
      </c>
      <c r="O30" s="657">
        <v>0</v>
      </c>
      <c r="P30" s="657">
        <v>0</v>
      </c>
      <c r="Q30" s="580">
        <f>SUM(Q31:Q33)</f>
        <v>0</v>
      </c>
    </row>
    <row r="31" spans="1:17" ht="14.4">
      <c r="A31" s="523"/>
      <c r="B31" s="586" t="s">
        <v>729</v>
      </c>
      <c r="C31" s="585">
        <v>0</v>
      </c>
      <c r="D31" s="585">
        <v>0</v>
      </c>
      <c r="E31" s="585">
        <v>0</v>
      </c>
      <c r="F31" s="585">
        <v>0</v>
      </c>
      <c r="G31" s="585">
        <v>0</v>
      </c>
      <c r="H31" s="582">
        <v>1.4</v>
      </c>
      <c r="I31" s="583">
        <f t="shared" si="3"/>
        <v>0</v>
      </c>
      <c r="J31" s="657">
        <v>0</v>
      </c>
      <c r="K31" s="657">
        <v>0</v>
      </c>
      <c r="L31" s="657">
        <v>0</v>
      </c>
      <c r="M31" s="657">
        <v>0</v>
      </c>
      <c r="N31" s="657">
        <v>0</v>
      </c>
      <c r="O31" s="657">
        <v>0</v>
      </c>
      <c r="P31" s="657">
        <v>0</v>
      </c>
      <c r="Q31" s="580">
        <f>SUMPRODUCT($J$5:$P$5,J31:P31)</f>
        <v>0</v>
      </c>
    </row>
    <row r="32" spans="1:17" ht="14.4">
      <c r="A32" s="523"/>
      <c r="B32" s="586" t="s">
        <v>730</v>
      </c>
      <c r="C32" s="585">
        <v>0</v>
      </c>
      <c r="D32" s="585">
        <v>0</v>
      </c>
      <c r="E32" s="585">
        <v>0</v>
      </c>
      <c r="F32" s="585">
        <v>0</v>
      </c>
      <c r="G32" s="585">
        <v>0</v>
      </c>
      <c r="H32" s="582">
        <v>1.4</v>
      </c>
      <c r="I32" s="583">
        <f t="shared" si="3"/>
        <v>0</v>
      </c>
      <c r="J32" s="657">
        <v>0</v>
      </c>
      <c r="K32" s="657">
        <v>0</v>
      </c>
      <c r="L32" s="657">
        <v>0</v>
      </c>
      <c r="M32" s="657">
        <v>0</v>
      </c>
      <c r="N32" s="657">
        <v>0</v>
      </c>
      <c r="O32" s="657">
        <v>0</v>
      </c>
      <c r="P32" s="657">
        <v>0</v>
      </c>
      <c r="Q32" s="580">
        <f t="shared" ref="Q32:Q33" si="12">SUMPRODUCT($J$5:$P$5,J32:P32)</f>
        <v>0</v>
      </c>
    </row>
    <row r="33" spans="1:17" ht="14.4">
      <c r="A33" s="523"/>
      <c r="B33" s="586" t="s">
        <v>737</v>
      </c>
      <c r="C33" s="585">
        <v>0</v>
      </c>
      <c r="D33" s="585">
        <v>0</v>
      </c>
      <c r="E33" s="585">
        <v>0</v>
      </c>
      <c r="F33" s="585">
        <v>0</v>
      </c>
      <c r="G33" s="585">
        <v>0</v>
      </c>
      <c r="H33" s="582">
        <v>1.4</v>
      </c>
      <c r="I33" s="583">
        <f t="shared" si="3"/>
        <v>0</v>
      </c>
      <c r="J33" s="657">
        <v>0</v>
      </c>
      <c r="K33" s="657">
        <v>0</v>
      </c>
      <c r="L33" s="657">
        <v>0</v>
      </c>
      <c r="M33" s="657">
        <v>0</v>
      </c>
      <c r="N33" s="657">
        <v>0</v>
      </c>
      <c r="O33" s="657">
        <v>0</v>
      </c>
      <c r="P33" s="657">
        <v>0</v>
      </c>
      <c r="Q33" s="580">
        <f t="shared" si="12"/>
        <v>0</v>
      </c>
    </row>
    <row r="34" spans="1:17" ht="14.4">
      <c r="A34" s="523"/>
      <c r="B34" s="588" t="s">
        <v>64</v>
      </c>
      <c r="C34" s="589">
        <f>C6</f>
        <v>0</v>
      </c>
      <c r="D34" s="589">
        <f t="shared" ref="D34:G34" si="13">D6</f>
        <v>0</v>
      </c>
      <c r="E34" s="589">
        <f t="shared" si="13"/>
        <v>0</v>
      </c>
      <c r="F34" s="589">
        <f t="shared" si="13"/>
        <v>0</v>
      </c>
      <c r="G34" s="589">
        <f t="shared" si="13"/>
        <v>0</v>
      </c>
      <c r="H34" s="582">
        <v>1.4</v>
      </c>
      <c r="I34" s="583">
        <f>(F34+G34)*H34</f>
        <v>0</v>
      </c>
      <c r="J34" s="589">
        <f t="shared" ref="J34:Q34" si="14">J6</f>
        <v>0</v>
      </c>
      <c r="K34" s="589">
        <f t="shared" si="14"/>
        <v>0</v>
      </c>
      <c r="L34" s="589">
        <f t="shared" si="14"/>
        <v>0</v>
      </c>
      <c r="M34" s="589">
        <f t="shared" si="14"/>
        <v>0</v>
      </c>
      <c r="N34" s="589">
        <f t="shared" si="14"/>
        <v>0</v>
      </c>
      <c r="O34" s="589">
        <f t="shared" si="14"/>
        <v>0</v>
      </c>
      <c r="P34" s="589">
        <f t="shared" si="14"/>
        <v>0</v>
      </c>
      <c r="Q34" s="589">
        <f t="shared" si="14"/>
        <v>0</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M55"/>
  <sheetViews>
    <sheetView tabSelected="1" zoomScale="80" zoomScaleNormal="80" workbookViewId="0">
      <pane xSplit="1" ySplit="5" topLeftCell="B6" activePane="bottomRight" state="frozen"/>
      <selection activeCell="G42" sqref="A22:G42"/>
      <selection pane="topRight" activeCell="G42" sqref="A22:G42"/>
      <selection pane="bottomLeft" activeCell="G42" sqref="A22:G42"/>
      <selection pane="bottomRight"/>
    </sheetView>
  </sheetViews>
  <sheetFormatPr defaultColWidth="9.109375" defaultRowHeight="13.8"/>
  <cols>
    <col min="1" max="1" width="9.5546875" style="3" bestFit="1" customWidth="1"/>
    <col min="2" max="2" width="86" style="3" customWidth="1"/>
    <col min="3" max="3" width="14.88671875" style="3" customWidth="1"/>
    <col min="4" max="7" width="13.88671875" style="4" bestFit="1" customWidth="1"/>
    <col min="8" max="8" width="9.109375" style="5" customWidth="1"/>
    <col min="9" max="12" width="9.109375" style="5"/>
    <col min="13" max="13" width="6.88671875" style="5" customWidth="1"/>
    <col min="14" max="16384" width="9.109375" style="5"/>
  </cols>
  <sheetData>
    <row r="1" spans="1:8">
      <c r="A1" s="2" t="s">
        <v>30</v>
      </c>
      <c r="B1" s="3" t="str">
        <f>'Info '!C2</f>
        <v>JSC " Halyk Bank Georgia"</v>
      </c>
    </row>
    <row r="2" spans="1:8">
      <c r="A2" s="2" t="s">
        <v>31</v>
      </c>
      <c r="B2" s="715">
        <v>46203</v>
      </c>
      <c r="C2" s="6"/>
      <c r="D2" s="7"/>
      <c r="E2" s="7"/>
      <c r="F2" s="7"/>
      <c r="G2" s="7"/>
      <c r="H2" s="8"/>
    </row>
    <row r="3" spans="1:8" ht="14.4" thickBot="1">
      <c r="A3" s="2"/>
      <c r="B3" s="6"/>
      <c r="C3" s="6"/>
      <c r="D3" s="7"/>
      <c r="E3" s="7"/>
      <c r="F3" s="7"/>
      <c r="G3" s="7"/>
      <c r="H3" s="8"/>
    </row>
    <row r="4" spans="1:8" ht="15" customHeight="1" thickBot="1">
      <c r="A4" s="9" t="s">
        <v>93</v>
      </c>
      <c r="B4" s="10" t="s">
        <v>92</v>
      </c>
      <c r="C4" s="10"/>
      <c r="D4" s="732" t="s">
        <v>664</v>
      </c>
      <c r="E4" s="733"/>
      <c r="F4" s="733"/>
      <c r="G4" s="734"/>
      <c r="H4" s="8"/>
    </row>
    <row r="5" spans="1:8">
      <c r="A5" s="11" t="s">
        <v>6</v>
      </c>
      <c r="B5" s="12"/>
      <c r="C5" s="273" t="str">
        <f>INT((MONTH($B$2))/3)&amp;"Q"&amp;"-"&amp;YEAR($B$2)</f>
        <v>2Q-2026</v>
      </c>
      <c r="D5" s="273" t="str">
        <f>IF(INT(MONTH($B$2))=3, "4"&amp;"Q"&amp;"-"&amp;YEAR($B$2)-1, IF(INT(MONTH($B$2))=6, "1"&amp;"Q"&amp;"-"&amp;YEAR($B$2), IF(INT(MONTH($B$2))=9, "2"&amp;"Q"&amp;"-"&amp;YEAR($B$2),IF(INT(MONTH($B$2))=12, "3"&amp;"Q"&amp;"-"&amp;YEAR($B$2), 0))))</f>
        <v>1Q-2026</v>
      </c>
      <c r="E5" s="273" t="str">
        <f>IF(INT(MONTH($B$2))=3, "3"&amp;"Q"&amp;"-"&amp;YEAR($B$2)-1, IF(INT(MONTH($B$2))=6, "4"&amp;"Q"&amp;"-"&amp;YEAR($B$2)-1, IF(INT(MONTH($B$2))=9, "1"&amp;"Q"&amp;"-"&amp;YEAR($B$2),IF(INT(MONTH($B$2))=12, "2"&amp;"Q"&amp;"-"&amp;YEAR($B$2), 0))))</f>
        <v>4Q-2025</v>
      </c>
      <c r="F5" s="273" t="str">
        <f>IF(INT(MONTH($B$2))=3, "2"&amp;"Q"&amp;"-"&amp;YEAR($B$2)-1, IF(INT(MONTH($B$2))=6, "3"&amp;"Q"&amp;"-"&amp;YEAR($B$2)-1, IF(INT(MONTH($B$2))=9, "4"&amp;"Q"&amp;"-"&amp;YEAR($B$2)-1,IF(INT(MONTH($B$2))=12, "1"&amp;"Q"&amp;"-"&amp;YEAR($B$2), 0))))</f>
        <v>3Q-2025</v>
      </c>
      <c r="G5" s="274" t="str">
        <f>IF(INT(MONTH($B$2))=3, "1"&amp;"Q"&amp;"-"&amp;YEAR($B$2)-1, IF(INT(MONTH($B$2))=6, "2"&amp;"Q"&amp;"-"&amp;YEAR($B$2)-1, IF(INT(MONTH($B$2))=9, "3"&amp;"Q"&amp;"-"&amp;YEAR($B$2)-1,IF(INT(MONTH($B$2))=12, "4"&amp;"Q"&amp;"-"&amp;YEAR($B$2)-1, 0))))</f>
        <v>2Q-2025</v>
      </c>
    </row>
    <row r="6" spans="1:8">
      <c r="B6" s="126" t="s">
        <v>91</v>
      </c>
      <c r="C6" s="195"/>
      <c r="D6" s="195"/>
      <c r="E6" s="195"/>
      <c r="F6" s="195"/>
      <c r="G6" s="518"/>
    </row>
    <row r="7" spans="1:8">
      <c r="A7" s="13"/>
      <c r="B7" s="127" t="s">
        <v>89</v>
      </c>
      <c r="C7" s="195"/>
      <c r="D7" s="195"/>
      <c r="E7" s="195"/>
      <c r="F7" s="195"/>
      <c r="G7" s="518"/>
    </row>
    <row r="8" spans="1:8">
      <c r="A8" s="276">
        <v>1</v>
      </c>
      <c r="B8" s="14" t="s">
        <v>327</v>
      </c>
      <c r="C8" s="707">
        <v>212344140.99999991</v>
      </c>
      <c r="D8" s="707">
        <v>211090553.30000001</v>
      </c>
      <c r="E8" s="707">
        <v>204983830.26000002</v>
      </c>
      <c r="F8" s="707">
        <v>197242585.18000004</v>
      </c>
      <c r="G8" s="707">
        <v>191340915.44000003</v>
      </c>
    </row>
    <row r="9" spans="1:8">
      <c r="A9" s="276">
        <v>2</v>
      </c>
      <c r="B9" s="14" t="s">
        <v>328</v>
      </c>
      <c r="C9" s="707">
        <v>272344140.99999988</v>
      </c>
      <c r="D9" s="707">
        <v>271090553.30000001</v>
      </c>
      <c r="E9" s="707">
        <v>264983830.26000002</v>
      </c>
      <c r="F9" s="707">
        <v>257242585.18000004</v>
      </c>
      <c r="G9" s="707">
        <v>251340915.44000003</v>
      </c>
    </row>
    <row r="10" spans="1:8">
      <c r="A10" s="276">
        <v>3</v>
      </c>
      <c r="B10" s="14" t="s">
        <v>142</v>
      </c>
      <c r="C10" s="707">
        <v>298862163.18999988</v>
      </c>
      <c r="D10" s="707">
        <v>298158233.22000003</v>
      </c>
      <c r="E10" s="707">
        <v>292004388.88</v>
      </c>
      <c r="F10" s="707">
        <v>284397168.22000003</v>
      </c>
      <c r="G10" s="707">
        <v>267723232.25000003</v>
      </c>
    </row>
    <row r="11" spans="1:8">
      <c r="A11" s="276">
        <v>4</v>
      </c>
      <c r="B11" s="14" t="s">
        <v>330</v>
      </c>
      <c r="C11" s="707">
        <v>183799404.75755149</v>
      </c>
      <c r="D11" s="707">
        <v>183949837.50445995</v>
      </c>
      <c r="E11" s="707">
        <v>181422643.44082224</v>
      </c>
      <c r="F11" s="707">
        <v>174005797.84258619</v>
      </c>
      <c r="G11" s="707">
        <v>176300745.17689696</v>
      </c>
    </row>
    <row r="12" spans="1:8">
      <c r="A12" s="276">
        <v>5</v>
      </c>
      <c r="B12" s="14" t="s">
        <v>331</v>
      </c>
      <c r="C12" s="707">
        <v>218903771.17920226</v>
      </c>
      <c r="D12" s="707">
        <v>219440139.68702641</v>
      </c>
      <c r="E12" s="707">
        <v>216776367.82310417</v>
      </c>
      <c r="F12" s="707">
        <v>208308880.88631877</v>
      </c>
      <c r="G12" s="707">
        <v>211461566.40271321</v>
      </c>
    </row>
    <row r="13" spans="1:8">
      <c r="A13" s="276">
        <v>6</v>
      </c>
      <c r="B13" s="14" t="s">
        <v>329</v>
      </c>
      <c r="C13" s="707">
        <v>265389525.73504782</v>
      </c>
      <c r="D13" s="707">
        <v>266433871.30789661</v>
      </c>
      <c r="E13" s="707">
        <v>263588819.88320166</v>
      </c>
      <c r="F13" s="707">
        <v>253729834.18730861</v>
      </c>
      <c r="G13" s="707">
        <v>258020999.19124445</v>
      </c>
    </row>
    <row r="14" spans="1:8">
      <c r="A14" s="13"/>
      <c r="B14" s="126" t="s">
        <v>333</v>
      </c>
      <c r="C14" s="195"/>
      <c r="D14" s="195"/>
      <c r="E14" s="195"/>
      <c r="F14" s="195"/>
      <c r="G14" s="518"/>
    </row>
    <row r="15" spans="1:8" ht="15" customHeight="1">
      <c r="A15" s="276">
        <v>7</v>
      </c>
      <c r="B15" s="14" t="s">
        <v>332</v>
      </c>
      <c r="C15" s="707">
        <v>1124035203.9589422</v>
      </c>
      <c r="D15" s="707">
        <v>1124669246.4743321</v>
      </c>
      <c r="E15" s="707">
        <v>1118695916.9603994</v>
      </c>
      <c r="F15" s="707">
        <v>1084207325.0983078</v>
      </c>
      <c r="G15" s="707">
        <v>1121738467.3373189</v>
      </c>
    </row>
    <row r="16" spans="1:8">
      <c r="A16" s="13"/>
      <c r="B16" s="126" t="s">
        <v>334</v>
      </c>
      <c r="C16" s="195"/>
      <c r="D16" s="195"/>
      <c r="E16" s="195"/>
      <c r="F16" s="195"/>
      <c r="G16" s="518"/>
    </row>
    <row r="17" spans="1:13" s="15" customFormat="1">
      <c r="A17" s="276"/>
      <c r="B17" s="127" t="s">
        <v>715</v>
      </c>
      <c r="C17" s="195"/>
      <c r="D17" s="195"/>
      <c r="E17" s="195"/>
      <c r="F17" s="195"/>
      <c r="G17" s="518"/>
      <c r="I17" s="5"/>
      <c r="J17" s="5"/>
      <c r="K17" s="5"/>
      <c r="L17" s="5"/>
      <c r="M17" s="5"/>
    </row>
    <row r="18" spans="1:13">
      <c r="A18" s="11">
        <v>8</v>
      </c>
      <c r="B18" s="14" t="s">
        <v>327</v>
      </c>
      <c r="C18" s="725">
        <v>0.18891235812909313</v>
      </c>
      <c r="D18" s="725">
        <v>0.1876912291873695</v>
      </c>
      <c r="E18" s="725">
        <v>0.18323462806314705</v>
      </c>
      <c r="F18" s="725">
        <v>0.18192330988182132</v>
      </c>
      <c r="G18" s="726">
        <v>0.17057533552735135</v>
      </c>
    </row>
    <row r="19" spans="1:13" ht="15" customHeight="1">
      <c r="A19" s="11">
        <v>9</v>
      </c>
      <c r="B19" s="14" t="s">
        <v>328</v>
      </c>
      <c r="C19" s="725">
        <v>0.24229146920023675</v>
      </c>
      <c r="D19" s="725">
        <v>0.24104024729921963</v>
      </c>
      <c r="E19" s="725">
        <v>0.2368685057687398</v>
      </c>
      <c r="F19" s="725">
        <v>0.23726327910270778</v>
      </c>
      <c r="G19" s="726">
        <v>0.22406373923915643</v>
      </c>
    </row>
    <row r="20" spans="1:13">
      <c r="A20" s="11">
        <v>10</v>
      </c>
      <c r="B20" s="14" t="s">
        <v>142</v>
      </c>
      <c r="C20" s="725">
        <v>0.26588327673135448</v>
      </c>
      <c r="D20" s="725">
        <v>0.26510748307085036</v>
      </c>
      <c r="E20" s="725">
        <v>0.2610221280447711</v>
      </c>
      <c r="F20" s="725">
        <v>0.26230884226336787</v>
      </c>
      <c r="G20" s="726">
        <v>0.23866813882695595</v>
      </c>
    </row>
    <row r="21" spans="1:13">
      <c r="A21" s="11">
        <v>11</v>
      </c>
      <c r="B21" s="14" t="s">
        <v>330</v>
      </c>
      <c r="C21" s="725">
        <v>0.16351748068939054</v>
      </c>
      <c r="D21" s="725">
        <v>0.16355905354495542</v>
      </c>
      <c r="E21" s="725">
        <v>0.16217333118884031</v>
      </c>
      <c r="F21" s="725">
        <v>0.16049125828107519</v>
      </c>
      <c r="G21" s="726">
        <v>0.15716742387856564</v>
      </c>
    </row>
    <row r="22" spans="1:13">
      <c r="A22" s="11">
        <v>12</v>
      </c>
      <c r="B22" s="14" t="s">
        <v>331</v>
      </c>
      <c r="C22" s="725">
        <v>0.19474814526111425</v>
      </c>
      <c r="D22" s="725">
        <v>0.19511526644383498</v>
      </c>
      <c r="E22" s="725">
        <v>0.19377595335478268</v>
      </c>
      <c r="F22" s="725">
        <v>0.19213011761143642</v>
      </c>
      <c r="G22" s="726">
        <v>0.18851236055465007</v>
      </c>
    </row>
    <row r="23" spans="1:13">
      <c r="A23" s="11">
        <v>13</v>
      </c>
      <c r="B23" s="14" t="s">
        <v>329</v>
      </c>
      <c r="C23" s="725">
        <v>0.23610428285548762</v>
      </c>
      <c r="D23" s="725">
        <v>0.23689975710025546</v>
      </c>
      <c r="E23" s="725">
        <v>0.23562150883628585</v>
      </c>
      <c r="F23" s="725">
        <v>0.23402335357243809</v>
      </c>
      <c r="G23" s="726">
        <v>0.23001885618107695</v>
      </c>
    </row>
    <row r="24" spans="1:13">
      <c r="A24" s="519"/>
      <c r="B24" s="126" t="s">
        <v>700</v>
      </c>
      <c r="C24" s="195"/>
      <c r="D24" s="195"/>
      <c r="E24" s="195"/>
      <c r="F24" s="195"/>
      <c r="G24" s="518"/>
    </row>
    <row r="25" spans="1:13" ht="26.4">
      <c r="A25" s="11">
        <v>14</v>
      </c>
      <c r="B25" s="14" t="s">
        <v>701</v>
      </c>
      <c r="C25" s="710">
        <v>0</v>
      </c>
      <c r="D25" s="711">
        <v>0</v>
      </c>
      <c r="E25" s="711">
        <v>0</v>
      </c>
      <c r="F25" s="711">
        <v>0</v>
      </c>
      <c r="G25" s="712">
        <v>0</v>
      </c>
      <c r="H25" s="517"/>
    </row>
    <row r="26" spans="1:13">
      <c r="A26" s="13"/>
      <c r="B26" s="126" t="s">
        <v>88</v>
      </c>
      <c r="C26" s="195"/>
      <c r="D26" s="195"/>
      <c r="E26" s="195"/>
      <c r="F26" s="195"/>
      <c r="G26" s="518"/>
    </row>
    <row r="27" spans="1:13" ht="15" customHeight="1">
      <c r="A27" s="277">
        <v>15</v>
      </c>
      <c r="B27" s="14" t="s">
        <v>87</v>
      </c>
      <c r="C27" s="725">
        <v>9.0314288898393713E-2</v>
      </c>
      <c r="D27" s="725">
        <v>8.9666537517140738E-2</v>
      </c>
      <c r="E27" s="725">
        <v>8.7700412463882119E-2</v>
      </c>
      <c r="F27" s="725">
        <v>8.5982598065998672E-2</v>
      </c>
      <c r="G27" s="725">
        <v>8.2941699344411576E-2</v>
      </c>
    </row>
    <row r="28" spans="1:13">
      <c r="A28" s="277">
        <v>16</v>
      </c>
      <c r="B28" s="14" t="s">
        <v>86</v>
      </c>
      <c r="C28" s="725">
        <v>3.7906570911878143E-2</v>
      </c>
      <c r="D28" s="725">
        <v>3.7646182387311038E-2</v>
      </c>
      <c r="E28" s="725">
        <v>3.8365598147037827E-2</v>
      </c>
      <c r="F28" s="725">
        <v>3.8347014509136912E-2</v>
      </c>
      <c r="G28" s="725">
        <v>3.7454157735589022E-2</v>
      </c>
    </row>
    <row r="29" spans="1:13">
      <c r="A29" s="277">
        <v>17</v>
      </c>
      <c r="B29" s="14" t="s">
        <v>85</v>
      </c>
      <c r="C29" s="725">
        <v>2.819515880751227E-2</v>
      </c>
      <c r="D29" s="725">
        <v>2.9220658407428105E-2</v>
      </c>
      <c r="E29" s="725">
        <v>2.5341594569687206E-2</v>
      </c>
      <c r="F29" s="725">
        <v>2.2466300251577111E-2</v>
      </c>
      <c r="G29" s="725">
        <v>2.0286702830346851E-2</v>
      </c>
    </row>
    <row r="30" spans="1:13">
      <c r="A30" s="277">
        <v>18</v>
      </c>
      <c r="B30" s="14" t="s">
        <v>84</v>
      </c>
      <c r="C30" s="725">
        <v>5.240771798651557E-2</v>
      </c>
      <c r="D30" s="725">
        <v>5.20203551298297E-2</v>
      </c>
      <c r="E30" s="725">
        <v>4.9334814316844278E-2</v>
      </c>
      <c r="F30" s="725">
        <v>4.7635583556861767E-2</v>
      </c>
      <c r="G30" s="725">
        <v>4.5487541608822547E-2</v>
      </c>
    </row>
    <row r="31" spans="1:13">
      <c r="A31" s="277">
        <v>19</v>
      </c>
      <c r="B31" s="14" t="s">
        <v>154</v>
      </c>
      <c r="C31" s="725">
        <v>2.1622976217053419E-2</v>
      </c>
      <c r="D31" s="725">
        <v>2.163684008237152E-2</v>
      </c>
      <c r="E31" s="725">
        <v>2.1119010867280991E-2</v>
      </c>
      <c r="F31" s="725">
        <v>1.794513642453684E-2</v>
      </c>
      <c r="G31" s="725">
        <v>1.6031300748109597E-2</v>
      </c>
    </row>
    <row r="32" spans="1:13">
      <c r="A32" s="277">
        <v>20</v>
      </c>
      <c r="B32" s="14" t="s">
        <v>155</v>
      </c>
      <c r="C32" s="725">
        <v>8.7991962094509768E-2</v>
      </c>
      <c r="D32" s="725">
        <v>8.7615231999146087E-2</v>
      </c>
      <c r="E32" s="725">
        <v>8.4925044236710726E-2</v>
      </c>
      <c r="F32" s="725">
        <v>7.2073067702730115E-2</v>
      </c>
      <c r="G32" s="725">
        <v>6.3957179776900394E-2</v>
      </c>
    </row>
    <row r="33" spans="1:7">
      <c r="A33" s="13"/>
      <c r="B33" s="126" t="s">
        <v>216</v>
      </c>
      <c r="C33" s="195"/>
      <c r="D33" s="195"/>
      <c r="E33" s="195"/>
      <c r="F33" s="195"/>
      <c r="G33" s="518"/>
    </row>
    <row r="34" spans="1:7">
      <c r="A34" s="277">
        <v>21</v>
      </c>
      <c r="B34" s="14" t="s">
        <v>83</v>
      </c>
      <c r="C34" s="727">
        <v>7.7167027675567476E-2</v>
      </c>
      <c r="D34" s="727">
        <v>8.0022038214158986E-2</v>
      </c>
      <c r="E34" s="727">
        <v>8.202323644030117E-2</v>
      </c>
      <c r="F34" s="727">
        <v>9.0630013212331495E-2</v>
      </c>
      <c r="G34" s="727">
        <v>9.2706602545551367E-2</v>
      </c>
    </row>
    <row r="35" spans="1:7" ht="15" customHeight="1">
      <c r="A35" s="277">
        <v>22</v>
      </c>
      <c r="B35" s="14" t="s">
        <v>674</v>
      </c>
      <c r="C35" s="727">
        <v>1.7815092499347453E-2</v>
      </c>
      <c r="D35" s="727">
        <v>1.7898700196391493E-2</v>
      </c>
      <c r="E35" s="727">
        <v>1.7136172240388905E-2</v>
      </c>
      <c r="F35" s="727">
        <v>1.9903339272023327E-2</v>
      </c>
      <c r="G35" s="727">
        <v>2.004210335045857E-2</v>
      </c>
    </row>
    <row r="36" spans="1:7">
      <c r="A36" s="277">
        <v>23</v>
      </c>
      <c r="B36" s="14" t="s">
        <v>82</v>
      </c>
      <c r="C36" s="727">
        <v>0.60572040624305945</v>
      </c>
      <c r="D36" s="727">
        <v>0.6210141959744514</v>
      </c>
      <c r="E36" s="727">
        <v>0.61424727407884927</v>
      </c>
      <c r="F36" s="727">
        <v>0.6189106381991476</v>
      </c>
      <c r="G36" s="727">
        <v>0.63248209109337294</v>
      </c>
    </row>
    <row r="37" spans="1:7" ht="15" customHeight="1">
      <c r="A37" s="277">
        <v>24</v>
      </c>
      <c r="B37" s="14" t="s">
        <v>81</v>
      </c>
      <c r="C37" s="727">
        <v>0.58437950999182131</v>
      </c>
      <c r="D37" s="727">
        <v>0.60067039935908872</v>
      </c>
      <c r="E37" s="727">
        <v>0.60023109650075501</v>
      </c>
      <c r="F37" s="727">
        <v>0.60582283720075369</v>
      </c>
      <c r="G37" s="727">
        <v>0.64020113777459142</v>
      </c>
    </row>
    <row r="38" spans="1:7">
      <c r="A38" s="277">
        <v>25</v>
      </c>
      <c r="B38" s="14" t="s">
        <v>80</v>
      </c>
      <c r="C38" s="727">
        <v>8.5884997774402977E-2</v>
      </c>
      <c r="D38" s="727">
        <v>0.16464687623735338</v>
      </c>
      <c r="E38" s="727">
        <v>0.29566953300476395</v>
      </c>
      <c r="F38" s="727">
        <v>0.2972218785339536</v>
      </c>
      <c r="G38" s="727">
        <v>0.30382494321308851</v>
      </c>
    </row>
    <row r="39" spans="1:7" ht="15" customHeight="1">
      <c r="A39" s="13"/>
      <c r="B39" s="126" t="s">
        <v>217</v>
      </c>
      <c r="C39" s="195"/>
      <c r="D39" s="195"/>
      <c r="E39" s="195"/>
      <c r="F39" s="195"/>
      <c r="G39" s="518"/>
    </row>
    <row r="40" spans="1:7" ht="15" customHeight="1">
      <c r="A40" s="277">
        <v>26</v>
      </c>
      <c r="B40" s="14" t="s">
        <v>79</v>
      </c>
      <c r="C40" s="727">
        <v>9.4220910446526418E-2</v>
      </c>
      <c r="D40" s="727">
        <v>0.10289820848744724</v>
      </c>
      <c r="E40" s="727">
        <v>6.9184827492235396E-2</v>
      </c>
      <c r="F40" s="727">
        <v>0.10683684942917791</v>
      </c>
      <c r="G40" s="727">
        <v>0.14098883261017839</v>
      </c>
    </row>
    <row r="41" spans="1:7" ht="15" customHeight="1">
      <c r="A41" s="277">
        <v>27</v>
      </c>
      <c r="B41" s="14" t="s">
        <v>78</v>
      </c>
      <c r="C41" s="727">
        <v>0.77701236518957062</v>
      </c>
      <c r="D41" s="727">
        <v>0.78745569565246287</v>
      </c>
      <c r="E41" s="727">
        <v>0.79522552859065665</v>
      </c>
      <c r="F41" s="727">
        <v>0.8012398551776343</v>
      </c>
      <c r="G41" s="727">
        <v>0.82393808375128508</v>
      </c>
    </row>
    <row r="42" spans="1:7" ht="15" customHeight="1">
      <c r="A42" s="277">
        <v>28</v>
      </c>
      <c r="B42" s="14" t="s">
        <v>77</v>
      </c>
      <c r="C42" s="727">
        <v>8.7865147801358248E-2</v>
      </c>
      <c r="D42" s="727">
        <v>7.7796161283293502E-2</v>
      </c>
      <c r="E42" s="727">
        <v>6.6524548183623855E-2</v>
      </c>
      <c r="F42" s="727">
        <v>6.6864263213092731E-2</v>
      </c>
      <c r="G42" s="727">
        <v>6.9720752821829796E-2</v>
      </c>
    </row>
    <row r="43" spans="1:7" ht="15" customHeight="1">
      <c r="A43" s="278"/>
      <c r="B43" s="126" t="s">
        <v>258</v>
      </c>
      <c r="C43" s="195"/>
      <c r="D43" s="195"/>
      <c r="E43" s="195"/>
      <c r="F43" s="195"/>
      <c r="G43" s="518"/>
    </row>
    <row r="44" spans="1:7">
      <c r="A44" s="277">
        <v>29</v>
      </c>
      <c r="B44" s="14" t="s">
        <v>241</v>
      </c>
      <c r="C44" s="708">
        <v>118206504.11644353</v>
      </c>
      <c r="D44" s="708">
        <v>104534329.42849125</v>
      </c>
      <c r="E44" s="708">
        <v>88955453.94158192</v>
      </c>
      <c r="F44" s="708">
        <v>116359870.82848999</v>
      </c>
      <c r="G44" s="708">
        <v>140781236.3429513</v>
      </c>
    </row>
    <row r="45" spans="1:7" ht="15" customHeight="1">
      <c r="A45" s="277">
        <v>30</v>
      </c>
      <c r="B45" s="14" t="s">
        <v>253</v>
      </c>
      <c r="C45" s="708">
        <v>90249634.603202939</v>
      </c>
      <c r="D45" s="708">
        <v>89241338.92483303</v>
      </c>
      <c r="E45" s="708">
        <v>67598779.015736654</v>
      </c>
      <c r="F45" s="708">
        <v>85950582.341486052</v>
      </c>
      <c r="G45" s="708">
        <v>86753338.577216625</v>
      </c>
    </row>
    <row r="46" spans="1:7" ht="15" customHeight="1">
      <c r="A46" s="310">
        <v>31</v>
      </c>
      <c r="B46" s="311" t="s">
        <v>242</v>
      </c>
      <c r="C46" s="727">
        <v>1.3097726615310685</v>
      </c>
      <c r="D46" s="727">
        <v>1.1713666635654059</v>
      </c>
      <c r="E46" s="727">
        <v>1.3159328502201724</v>
      </c>
      <c r="F46" s="727">
        <v>1.3537996795203351</v>
      </c>
      <c r="G46" s="727">
        <v>1.6227760066852759</v>
      </c>
    </row>
    <row r="47" spans="1:7" ht="15" customHeight="1">
      <c r="A47" s="310"/>
      <c r="B47" s="126" t="s">
        <v>337</v>
      </c>
      <c r="C47" s="195"/>
      <c r="D47" s="195"/>
      <c r="E47" s="195"/>
      <c r="F47" s="195"/>
      <c r="G47" s="518"/>
    </row>
    <row r="48" spans="1:7" ht="15" customHeight="1">
      <c r="A48" s="310">
        <v>32</v>
      </c>
      <c r="B48" s="311" t="s">
        <v>344</v>
      </c>
      <c r="C48" s="709">
        <v>970279950.71899986</v>
      </c>
      <c r="D48" s="709">
        <v>980134676.32550001</v>
      </c>
      <c r="E48" s="709">
        <v>994440330.22800004</v>
      </c>
      <c r="F48" s="709">
        <v>975761865.69949985</v>
      </c>
      <c r="G48" s="709">
        <v>959653544.58850002</v>
      </c>
    </row>
    <row r="49" spans="1:7" ht="15" customHeight="1">
      <c r="A49" s="310">
        <v>33</v>
      </c>
      <c r="B49" s="311" t="s">
        <v>359</v>
      </c>
      <c r="C49" s="709">
        <v>794906240.07746339</v>
      </c>
      <c r="D49" s="709">
        <v>788539993.52307761</v>
      </c>
      <c r="E49" s="709">
        <v>792767368.07309353</v>
      </c>
      <c r="F49" s="709">
        <v>751353689.16252029</v>
      </c>
      <c r="G49" s="709">
        <v>730904590.61831093</v>
      </c>
    </row>
    <row r="50" spans="1:7" ht="14.4" thickBot="1">
      <c r="A50" s="279">
        <v>34</v>
      </c>
      <c r="B50" s="128" t="s">
        <v>377</v>
      </c>
      <c r="C50" s="728">
        <v>1.2206218819271646</v>
      </c>
      <c r="D50" s="728">
        <v>1.2429739574100818</v>
      </c>
      <c r="E50" s="728">
        <v>1.2543910991759089</v>
      </c>
      <c r="F50" s="728">
        <v>1.2986718236348997</v>
      </c>
      <c r="G50" s="728">
        <v>1.3129669137481792</v>
      </c>
    </row>
    <row r="51" spans="1:7">
      <c r="A51" s="16"/>
    </row>
    <row r="52" spans="1:7">
      <c r="B52" s="186"/>
    </row>
    <row r="53" spans="1:7" ht="52.8">
      <c r="B53" s="186" t="s">
        <v>257</v>
      </c>
    </row>
    <row r="55" spans="1:7" ht="14.4">
      <c r="B55" s="185"/>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C37"/>
  <sheetViews>
    <sheetView zoomScale="80" zoomScaleNormal="80" workbookViewId="0"/>
  </sheetViews>
  <sheetFormatPr defaultColWidth="8.6640625" defaultRowHeight="13.8"/>
  <cols>
    <col min="1" max="1" width="11.44140625" style="523" customWidth="1"/>
    <col min="2" max="2" width="76.88671875" style="613" customWidth="1"/>
    <col min="3" max="3" width="22.88671875" style="523" customWidth="1"/>
    <col min="4" max="16384" width="8.6640625" style="523"/>
  </cols>
  <sheetData>
    <row r="1" spans="1:3">
      <c r="A1" s="212" t="s">
        <v>30</v>
      </c>
      <c r="B1" s="522" t="str">
        <f>'Info '!C2</f>
        <v>JSC " Halyk Bank Georgia"</v>
      </c>
    </row>
    <row r="2" spans="1:3">
      <c r="A2" s="212" t="s">
        <v>31</v>
      </c>
      <c r="B2" s="716">
        <f>'1. key ratios '!B2</f>
        <v>46203</v>
      </c>
    </row>
    <row r="3" spans="1:3">
      <c r="B3" s="523"/>
    </row>
    <row r="4" spans="1:3">
      <c r="A4" s="523" t="s">
        <v>295</v>
      </c>
      <c r="B4" s="523" t="s">
        <v>296</v>
      </c>
    </row>
    <row r="5" spans="1:3">
      <c r="A5" s="595" t="s">
        <v>297</v>
      </c>
      <c r="B5" s="596"/>
      <c r="C5" s="597"/>
    </row>
    <row r="6" spans="1:3" ht="27.6">
      <c r="A6" s="601">
        <v>1</v>
      </c>
      <c r="B6" s="602" t="s">
        <v>751</v>
      </c>
      <c r="C6" s="603">
        <v>1137775026.1800079</v>
      </c>
    </row>
    <row r="7" spans="1:3">
      <c r="A7" s="601">
        <v>2</v>
      </c>
      <c r="B7" s="602" t="s">
        <v>298</v>
      </c>
      <c r="C7" s="603">
        <v>-8381969.0899999971</v>
      </c>
    </row>
    <row r="8" spans="1:3" ht="27.6">
      <c r="A8" s="604">
        <v>3</v>
      </c>
      <c r="B8" s="605" t="s">
        <v>299</v>
      </c>
      <c r="C8" s="603">
        <f>C6+C7</f>
        <v>1129393057.090008</v>
      </c>
    </row>
    <row r="9" spans="1:3">
      <c r="A9" s="595" t="s">
        <v>300</v>
      </c>
      <c r="B9" s="596"/>
      <c r="C9" s="598"/>
    </row>
    <row r="10" spans="1:3" ht="25.65" customHeight="1">
      <c r="A10" s="601">
        <v>4</v>
      </c>
      <c r="B10" s="606" t="s">
        <v>749</v>
      </c>
      <c r="C10" s="603">
        <f>'15. CCR '!F34</f>
        <v>0</v>
      </c>
    </row>
    <row r="11" spans="1:3" ht="25.65" customHeight="1">
      <c r="A11" s="601">
        <v>5</v>
      </c>
      <c r="B11" s="607" t="s">
        <v>750</v>
      </c>
      <c r="C11" s="603">
        <f>'15. CCR '!G34</f>
        <v>0</v>
      </c>
    </row>
    <row r="12" spans="1:3" ht="25.65" customHeight="1">
      <c r="A12" s="601">
        <v>6</v>
      </c>
      <c r="B12" s="607" t="s">
        <v>743</v>
      </c>
      <c r="C12" s="608">
        <f>'15. CCR '!I34</f>
        <v>0</v>
      </c>
    </row>
    <row r="13" spans="1:3" ht="25.65" customHeight="1">
      <c r="A13" s="609">
        <v>7</v>
      </c>
      <c r="B13" s="606" t="s">
        <v>744</v>
      </c>
      <c r="C13" s="603">
        <f>'15. CCR '!E34</f>
        <v>0</v>
      </c>
    </row>
    <row r="14" spans="1:3" ht="25.65" customHeight="1">
      <c r="A14" s="604">
        <v>8</v>
      </c>
      <c r="B14" s="599" t="s">
        <v>301</v>
      </c>
      <c r="C14" s="610">
        <f>C12</f>
        <v>0</v>
      </c>
    </row>
    <row r="15" spans="1:3">
      <c r="A15" s="595" t="s">
        <v>302</v>
      </c>
      <c r="B15" s="596"/>
      <c r="C15" s="598"/>
    </row>
    <row r="16" spans="1:3" ht="27.6">
      <c r="A16" s="609">
        <v>9</v>
      </c>
      <c r="B16" s="606" t="s">
        <v>303</v>
      </c>
      <c r="C16" s="603">
        <v>0</v>
      </c>
    </row>
    <row r="17" spans="1:3">
      <c r="A17" s="609">
        <v>10</v>
      </c>
      <c r="B17" s="606" t="s">
        <v>304</v>
      </c>
      <c r="C17" s="603">
        <v>0</v>
      </c>
    </row>
    <row r="18" spans="1:3">
      <c r="A18" s="609">
        <v>11</v>
      </c>
      <c r="B18" s="606" t="s">
        <v>305</v>
      </c>
      <c r="C18" s="603">
        <v>0</v>
      </c>
    </row>
    <row r="19" spans="1:3" ht="27.6">
      <c r="A19" s="609">
        <v>12</v>
      </c>
      <c r="B19" s="606" t="s">
        <v>306</v>
      </c>
      <c r="C19" s="603">
        <v>0</v>
      </c>
    </row>
    <row r="20" spans="1:3">
      <c r="A20" s="609">
        <v>14</v>
      </c>
      <c r="B20" s="606" t="s">
        <v>307</v>
      </c>
      <c r="C20" s="603">
        <v>0</v>
      </c>
    </row>
    <row r="21" spans="1:3">
      <c r="A21" s="609">
        <v>14</v>
      </c>
      <c r="B21" s="606" t="s">
        <v>308</v>
      </c>
      <c r="C21" s="603">
        <v>0</v>
      </c>
    </row>
    <row r="22" spans="1:3">
      <c r="A22" s="604">
        <v>15</v>
      </c>
      <c r="B22" s="599" t="s">
        <v>309</v>
      </c>
      <c r="C22" s="610">
        <f>SUM(C16:C21)</f>
        <v>0</v>
      </c>
    </row>
    <row r="23" spans="1:3">
      <c r="A23" s="595" t="s">
        <v>310</v>
      </c>
      <c r="B23" s="596"/>
      <c r="C23" s="598"/>
    </row>
    <row r="24" spans="1:3">
      <c r="A24" s="614">
        <v>16</v>
      </c>
      <c r="B24" s="607" t="s">
        <v>311</v>
      </c>
      <c r="C24" s="603">
        <v>65401159.956992403</v>
      </c>
    </row>
    <row r="25" spans="1:3">
      <c r="A25" s="614">
        <v>17</v>
      </c>
      <c r="B25" s="607" t="s">
        <v>312</v>
      </c>
      <c r="C25" s="603">
        <v>-46698558.471496195</v>
      </c>
    </row>
    <row r="26" spans="1:3">
      <c r="A26" s="615">
        <v>18</v>
      </c>
      <c r="B26" s="599" t="s">
        <v>313</v>
      </c>
      <c r="C26" s="610">
        <f>C24+C25</f>
        <v>18702601.485496208</v>
      </c>
    </row>
    <row r="27" spans="1:3">
      <c r="A27" s="595" t="s">
        <v>314</v>
      </c>
      <c r="B27" s="596"/>
      <c r="C27" s="598"/>
    </row>
    <row r="28" spans="1:3" ht="27.6">
      <c r="A28" s="614">
        <v>19</v>
      </c>
      <c r="B28" s="606" t="s">
        <v>315</v>
      </c>
      <c r="C28" s="611">
        <v>0</v>
      </c>
    </row>
    <row r="29" spans="1:3">
      <c r="A29" s="614">
        <v>20</v>
      </c>
      <c r="B29" s="607" t="s">
        <v>316</v>
      </c>
      <c r="C29" s="611">
        <v>0</v>
      </c>
    </row>
    <row r="30" spans="1:3">
      <c r="A30" s="595" t="s">
        <v>748</v>
      </c>
      <c r="B30" s="596"/>
      <c r="C30" s="598"/>
    </row>
    <row r="31" spans="1:3">
      <c r="A31" s="615">
        <v>21</v>
      </c>
      <c r="B31" s="600" t="s">
        <v>317</v>
      </c>
      <c r="C31" s="610">
        <v>272344140.99999988</v>
      </c>
    </row>
    <row r="32" spans="1:3">
      <c r="A32" s="615">
        <v>22</v>
      </c>
      <c r="B32" s="599" t="s">
        <v>318</v>
      </c>
      <c r="C32" s="610">
        <f>C8+C14+C22+C26</f>
        <v>1148095658.5755043</v>
      </c>
    </row>
    <row r="33" spans="1:3">
      <c r="A33" s="595" t="s">
        <v>319</v>
      </c>
      <c r="B33" s="596"/>
      <c r="C33" s="598"/>
    </row>
    <row r="34" spans="1:3">
      <c r="A34" s="604">
        <v>23</v>
      </c>
      <c r="B34" s="599" t="s">
        <v>319</v>
      </c>
      <c r="C34" s="713">
        <f>C31/C32</f>
        <v>0.23721380615436691</v>
      </c>
    </row>
    <row r="35" spans="1:3">
      <c r="A35" s="595" t="s">
        <v>320</v>
      </c>
      <c r="B35" s="596"/>
      <c r="C35" s="598"/>
    </row>
    <row r="36" spans="1:3">
      <c r="A36" s="612" t="s">
        <v>321</v>
      </c>
      <c r="B36" s="606" t="s">
        <v>322</v>
      </c>
      <c r="C36" s="611">
        <v>0</v>
      </c>
    </row>
    <row r="37" spans="1:3" ht="27.6">
      <c r="A37" s="612" t="s">
        <v>323</v>
      </c>
      <c r="B37" s="602" t="s">
        <v>324</v>
      </c>
      <c r="C37" s="611">
        <v>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heetViews>
  <sheetFormatPr defaultColWidth="8.88671875" defaultRowHeight="14.4"/>
  <cols>
    <col min="1" max="1" width="11.44140625" style="521" customWidth="1"/>
    <col min="2" max="2" width="76.88671875" style="237" customWidth="1"/>
    <col min="3" max="6" width="25.44140625" style="521" customWidth="1"/>
    <col min="7" max="16384" width="8.88671875" style="521"/>
  </cols>
  <sheetData>
    <row r="1" spans="1:6">
      <c r="A1" s="2" t="s">
        <v>30</v>
      </c>
      <c r="B1" s="3" t="str">
        <f>'Info '!C2</f>
        <v>JSC " Halyk Bank Georgia"</v>
      </c>
    </row>
    <row r="2" spans="1:6">
      <c r="A2" s="2" t="s">
        <v>31</v>
      </c>
      <c r="B2" s="715">
        <f>'1. key ratios '!B2</f>
        <v>46203</v>
      </c>
    </row>
    <row r="3" spans="1:6">
      <c r="A3" s="4"/>
      <c r="B3" s="521"/>
    </row>
    <row r="4" spans="1:6">
      <c r="A4" s="590" t="s">
        <v>738</v>
      </c>
    </row>
    <row r="5" spans="1:6" ht="43.2">
      <c r="B5" s="591"/>
      <c r="C5" s="592" t="s">
        <v>739</v>
      </c>
      <c r="D5" s="592" t="s">
        <v>741</v>
      </c>
      <c r="E5" s="592" t="s">
        <v>740</v>
      </c>
      <c r="F5" s="592" t="s">
        <v>742</v>
      </c>
    </row>
    <row r="6" spans="1:6">
      <c r="B6" s="593" t="s">
        <v>716</v>
      </c>
      <c r="C6" s="580">
        <f>IF(C7&gt;0,C7,IF(C8&gt;0,C8,IF(C9&gt;0,C9,0)))</f>
        <v>0</v>
      </c>
      <c r="D6" s="580">
        <f>IF(D7&gt;0,D7,IF(D8&gt;0,D8,IF(D9&gt;0,D9,0)))</f>
        <v>0</v>
      </c>
      <c r="E6" s="580">
        <f>IF(E7&gt;0,E7,IF(E8&gt;0,E8,IF(E9&gt;0,E9,0)))</f>
        <v>0</v>
      </c>
      <c r="F6" s="580">
        <f>IF(F7&gt;0,F7,IF(F8&gt;0,F8,IF(F9&gt;0,F9,0)))</f>
        <v>0</v>
      </c>
    </row>
    <row r="7" spans="1:6">
      <c r="B7" s="581" t="s">
        <v>729</v>
      </c>
      <c r="C7" s="594">
        <v>0</v>
      </c>
      <c r="D7" s="594">
        <v>0</v>
      </c>
      <c r="E7" s="594">
        <v>0</v>
      </c>
      <c r="F7" s="594">
        <v>0</v>
      </c>
    </row>
    <row r="8" spans="1:6">
      <c r="B8" s="581" t="s">
        <v>730</v>
      </c>
      <c r="C8" s="594">
        <v>0</v>
      </c>
      <c r="D8" s="594">
        <v>0</v>
      </c>
      <c r="E8" s="594">
        <v>0</v>
      </c>
      <c r="F8" s="594">
        <v>0</v>
      </c>
    </row>
    <row r="9" spans="1:6">
      <c r="B9" s="581" t="s">
        <v>737</v>
      </c>
      <c r="C9" s="594">
        <v>0</v>
      </c>
      <c r="D9" s="594">
        <v>0</v>
      </c>
      <c r="E9" s="594">
        <v>0</v>
      </c>
      <c r="F9" s="594">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N42"/>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RowHeight="14.4"/>
  <cols>
    <col min="1" max="1" width="8.88671875" style="167"/>
    <col min="2" max="2" width="82.5546875" style="280" customWidth="1"/>
    <col min="3" max="7" width="17.5546875" style="167" customWidth="1"/>
  </cols>
  <sheetData>
    <row r="1" spans="1:14">
      <c r="A1" s="167" t="s">
        <v>30</v>
      </c>
      <c r="B1" s="3" t="str">
        <f>'Info '!C2</f>
        <v>JSC " Halyk Bank Georgia"</v>
      </c>
    </row>
    <row r="2" spans="1:14">
      <c r="A2" s="167" t="s">
        <v>31</v>
      </c>
      <c r="B2" s="715">
        <f>'1. key ratios '!B2</f>
        <v>46203</v>
      </c>
    </row>
    <row r="4" spans="1:14" ht="15" thickBot="1">
      <c r="A4" s="167" t="s">
        <v>376</v>
      </c>
      <c r="B4" s="281" t="s">
        <v>337</v>
      </c>
    </row>
    <row r="5" spans="1:14">
      <c r="A5" s="282"/>
      <c r="B5" s="283"/>
      <c r="C5" s="801" t="s">
        <v>338</v>
      </c>
      <c r="D5" s="801"/>
      <c r="E5" s="801"/>
      <c r="F5" s="801"/>
      <c r="G5" s="802" t="s">
        <v>339</v>
      </c>
    </row>
    <row r="6" spans="1:14">
      <c r="A6" s="284"/>
      <c r="B6" s="285"/>
      <c r="C6" s="286" t="s">
        <v>340</v>
      </c>
      <c r="D6" s="287" t="s">
        <v>341</v>
      </c>
      <c r="E6" s="287" t="s">
        <v>342</v>
      </c>
      <c r="F6" s="287" t="s">
        <v>343</v>
      </c>
      <c r="G6" s="803"/>
    </row>
    <row r="7" spans="1:14">
      <c r="A7" s="288"/>
      <c r="B7" s="289" t="s">
        <v>344</v>
      </c>
      <c r="C7" s="290"/>
      <c r="D7" s="290"/>
      <c r="E7" s="290"/>
      <c r="F7" s="290"/>
      <c r="G7" s="291"/>
    </row>
    <row r="8" spans="1:14">
      <c r="A8" s="292">
        <v>1</v>
      </c>
      <c r="B8" s="293" t="s">
        <v>345</v>
      </c>
      <c r="C8" s="648">
        <f>SUM(C9:C10)</f>
        <v>265486366.69</v>
      </c>
      <c r="D8" s="648">
        <f>SUM(D9:D10)</f>
        <v>0</v>
      </c>
      <c r="E8" s="648">
        <f>SUM(E9:E10)</f>
        <v>0</v>
      </c>
      <c r="F8" s="648">
        <f>SUM(F9:F10)</f>
        <v>525572583.94999999</v>
      </c>
      <c r="G8" s="294">
        <f>SUM(G9:G10)</f>
        <v>791058950.63999999</v>
      </c>
      <c r="I8" s="647"/>
      <c r="J8" s="647"/>
      <c r="K8" s="647"/>
      <c r="L8" s="647"/>
      <c r="M8" s="647"/>
      <c r="N8" s="647"/>
    </row>
    <row r="9" spans="1:14">
      <c r="A9" s="292">
        <v>2</v>
      </c>
      <c r="B9" s="295" t="s">
        <v>346</v>
      </c>
      <c r="C9" s="648">
        <v>265486366.69</v>
      </c>
      <c r="D9" s="648">
        <v>0</v>
      </c>
      <c r="E9" s="648">
        <v>0</v>
      </c>
      <c r="F9" s="648">
        <v>26518022.190000001</v>
      </c>
      <c r="G9" s="294">
        <v>292004388.88</v>
      </c>
      <c r="I9" s="647"/>
      <c r="J9" s="647"/>
      <c r="K9" s="647"/>
      <c r="L9" s="647"/>
      <c r="M9" s="647"/>
      <c r="N9" s="647"/>
    </row>
    <row r="10" spans="1:14" ht="27.6">
      <c r="A10" s="292">
        <v>3</v>
      </c>
      <c r="B10" s="295" t="s">
        <v>347</v>
      </c>
      <c r="C10" s="649"/>
      <c r="D10" s="649"/>
      <c r="E10" s="649"/>
      <c r="F10" s="648">
        <v>499054561.75999999</v>
      </c>
      <c r="G10" s="294">
        <v>499054561.75999999</v>
      </c>
      <c r="I10" s="647"/>
      <c r="J10" s="647"/>
      <c r="K10" s="647"/>
      <c r="L10" s="647"/>
      <c r="M10" s="647"/>
      <c r="N10" s="647"/>
    </row>
    <row r="11" spans="1:14" ht="14.4" customHeight="1">
      <c r="A11" s="292">
        <v>4</v>
      </c>
      <c r="B11" s="293" t="s">
        <v>348</v>
      </c>
      <c r="C11" s="648">
        <f t="shared" ref="C11:F11" si="0">SUM(C12:C13)</f>
        <v>21272473.499999978</v>
      </c>
      <c r="D11" s="648">
        <f t="shared" si="0"/>
        <v>45906700.62999998</v>
      </c>
      <c r="E11" s="648">
        <f t="shared" si="0"/>
        <v>36484827.120000005</v>
      </c>
      <c r="F11" s="648">
        <f t="shared" si="0"/>
        <v>4328066.0599999996</v>
      </c>
      <c r="G11" s="294">
        <f>SUM(G12:G13)</f>
        <v>96861938.183999956</v>
      </c>
      <c r="I11" s="647"/>
      <c r="J11" s="647"/>
      <c r="K11" s="647"/>
      <c r="L11" s="647"/>
      <c r="M11" s="647"/>
      <c r="N11" s="647"/>
    </row>
    <row r="12" spans="1:14">
      <c r="A12" s="292">
        <v>5</v>
      </c>
      <c r="B12" s="295" t="s">
        <v>349</v>
      </c>
      <c r="C12" s="648">
        <v>16549406.199999977</v>
      </c>
      <c r="D12" s="650">
        <v>42010774.079999983</v>
      </c>
      <c r="E12" s="648">
        <v>32708187.500000007</v>
      </c>
      <c r="F12" s="648">
        <v>3989197.84</v>
      </c>
      <c r="G12" s="294">
        <v>90494687.338999957</v>
      </c>
      <c r="I12" s="647"/>
      <c r="J12" s="647"/>
      <c r="K12" s="647"/>
      <c r="L12" s="647"/>
      <c r="M12" s="647"/>
      <c r="N12" s="647"/>
    </row>
    <row r="13" spans="1:14">
      <c r="A13" s="292">
        <v>6</v>
      </c>
      <c r="B13" s="295" t="s">
        <v>350</v>
      </c>
      <c r="C13" s="648">
        <v>4723067.3</v>
      </c>
      <c r="D13" s="650">
        <v>3895926.55</v>
      </c>
      <c r="E13" s="648">
        <v>3776639.62</v>
      </c>
      <c r="F13" s="648">
        <v>338868.22</v>
      </c>
      <c r="G13" s="294">
        <v>6367250.8449999997</v>
      </c>
      <c r="I13" s="647"/>
      <c r="J13" s="647"/>
      <c r="K13" s="647"/>
      <c r="L13" s="647"/>
      <c r="M13" s="647"/>
      <c r="N13" s="647"/>
    </row>
    <row r="14" spans="1:14">
      <c r="A14" s="292">
        <v>7</v>
      </c>
      <c r="B14" s="293" t="s">
        <v>351</v>
      </c>
      <c r="C14" s="648">
        <f t="shared" ref="C14:F14" si="1">SUM(C15:C16)</f>
        <v>78458663.590000018</v>
      </c>
      <c r="D14" s="648">
        <f t="shared" si="1"/>
        <v>57115449.529999822</v>
      </c>
      <c r="E14" s="648">
        <f t="shared" si="1"/>
        <v>60429359</v>
      </c>
      <c r="F14" s="648">
        <f t="shared" si="1"/>
        <v>2760439.3</v>
      </c>
      <c r="G14" s="294">
        <f>SUM(G15:G16)</f>
        <v>82359061.894999921</v>
      </c>
      <c r="I14" s="647"/>
      <c r="J14" s="647"/>
      <c r="K14" s="647"/>
      <c r="L14" s="647"/>
      <c r="M14" s="647"/>
      <c r="N14" s="647"/>
    </row>
    <row r="15" spans="1:14" ht="41.4">
      <c r="A15" s="292">
        <v>8</v>
      </c>
      <c r="B15" s="295" t="s">
        <v>352</v>
      </c>
      <c r="C15" s="648">
        <v>76627751.190000013</v>
      </c>
      <c r="D15" s="650">
        <v>25143800.799999826</v>
      </c>
      <c r="E15" s="648">
        <v>266132.5</v>
      </c>
      <c r="F15" s="648">
        <v>2680439.2999999998</v>
      </c>
      <c r="G15" s="294">
        <v>52359061.894999914</v>
      </c>
      <c r="I15" s="647"/>
      <c r="J15" s="647"/>
      <c r="K15" s="647"/>
      <c r="L15" s="647"/>
      <c r="M15" s="647"/>
      <c r="N15" s="647"/>
    </row>
    <row r="16" spans="1:14" ht="27.6">
      <c r="A16" s="292">
        <v>9</v>
      </c>
      <c r="B16" s="295" t="s">
        <v>353</v>
      </c>
      <c r="C16" s="648">
        <v>1830912.4000000001</v>
      </c>
      <c r="D16" s="650">
        <v>31971648.73</v>
      </c>
      <c r="E16" s="648">
        <v>60163226.5</v>
      </c>
      <c r="F16" s="648">
        <v>80000</v>
      </c>
      <c r="G16" s="294">
        <v>30000000</v>
      </c>
      <c r="I16" s="647"/>
      <c r="J16" s="647"/>
      <c r="K16" s="647"/>
      <c r="L16" s="647"/>
      <c r="M16" s="647"/>
      <c r="N16" s="647"/>
    </row>
    <row r="17" spans="1:14">
      <c r="A17" s="292">
        <v>10</v>
      </c>
      <c r="B17" s="293" t="s">
        <v>354</v>
      </c>
      <c r="C17" s="648">
        <v>0</v>
      </c>
      <c r="D17" s="650">
        <v>0</v>
      </c>
      <c r="E17" s="648">
        <v>0</v>
      </c>
      <c r="F17" s="648">
        <v>0</v>
      </c>
      <c r="G17" s="294">
        <v>0</v>
      </c>
      <c r="I17" s="647"/>
      <c r="J17" s="647"/>
      <c r="K17" s="647"/>
      <c r="L17" s="647"/>
      <c r="M17" s="647"/>
      <c r="N17" s="647"/>
    </row>
    <row r="18" spans="1:14">
      <c r="A18" s="292">
        <v>11</v>
      </c>
      <c r="B18" s="293" t="s">
        <v>355</v>
      </c>
      <c r="C18" s="648">
        <f>SUM(C19:C20)</f>
        <v>0</v>
      </c>
      <c r="D18" s="650">
        <f t="shared" ref="D18:G18" si="2">SUM(D19:D20)</f>
        <v>6616988.1630075779</v>
      </c>
      <c r="E18" s="648">
        <f t="shared" si="2"/>
        <v>12177308.499999899</v>
      </c>
      <c r="F18" s="648">
        <f t="shared" si="2"/>
        <v>5926056.75</v>
      </c>
      <c r="G18" s="294">
        <f t="shared" si="2"/>
        <v>0</v>
      </c>
      <c r="I18" s="647"/>
      <c r="J18" s="647"/>
      <c r="K18" s="647"/>
      <c r="L18" s="647"/>
      <c r="M18" s="647"/>
      <c r="N18" s="647"/>
    </row>
    <row r="19" spans="1:14">
      <c r="A19" s="292">
        <v>12</v>
      </c>
      <c r="B19" s="295" t="s">
        <v>356</v>
      </c>
      <c r="C19" s="649"/>
      <c r="D19" s="650">
        <v>0</v>
      </c>
      <c r="E19" s="648">
        <v>0</v>
      </c>
      <c r="F19" s="648">
        <v>0</v>
      </c>
      <c r="G19" s="294">
        <v>0</v>
      </c>
      <c r="I19" s="647"/>
      <c r="J19" s="647"/>
      <c r="K19" s="647"/>
      <c r="L19" s="647"/>
      <c r="M19" s="647"/>
      <c r="N19" s="647"/>
    </row>
    <row r="20" spans="1:14">
      <c r="A20" s="292">
        <v>13</v>
      </c>
      <c r="B20" s="295" t="s">
        <v>357</v>
      </c>
      <c r="C20" s="648">
        <v>0</v>
      </c>
      <c r="D20" s="648">
        <v>6616988.1630075779</v>
      </c>
      <c r="E20" s="648">
        <v>12177308.499999899</v>
      </c>
      <c r="F20" s="648">
        <v>5926056.75</v>
      </c>
      <c r="G20" s="294">
        <v>0</v>
      </c>
      <c r="I20" s="647"/>
      <c r="J20" s="647"/>
      <c r="K20" s="647"/>
      <c r="L20" s="647"/>
      <c r="M20" s="647"/>
      <c r="N20" s="647"/>
    </row>
    <row r="21" spans="1:14">
      <c r="A21" s="296">
        <v>14</v>
      </c>
      <c r="B21" s="297" t="s">
        <v>358</v>
      </c>
      <c r="C21" s="649"/>
      <c r="D21" s="649"/>
      <c r="E21" s="649"/>
      <c r="F21" s="649"/>
      <c r="G21" s="298">
        <f>SUM(G8,G11,G14,G17,G18)</f>
        <v>970279950.71899986</v>
      </c>
      <c r="I21" s="647"/>
      <c r="J21" s="647"/>
      <c r="K21" s="647"/>
      <c r="L21" s="647"/>
      <c r="M21" s="647"/>
      <c r="N21" s="647"/>
    </row>
    <row r="22" spans="1:14">
      <c r="A22" s="299"/>
      <c r="B22" s="300" t="s">
        <v>359</v>
      </c>
      <c r="C22" s="301"/>
      <c r="D22" s="302"/>
      <c r="E22" s="301"/>
      <c r="F22" s="301"/>
      <c r="G22" s="303"/>
      <c r="I22" s="647"/>
      <c r="J22" s="647"/>
      <c r="K22" s="647"/>
      <c r="L22" s="647"/>
      <c r="M22" s="647"/>
      <c r="N22" s="647"/>
    </row>
    <row r="23" spans="1:14">
      <c r="A23" s="292">
        <v>15</v>
      </c>
      <c r="B23" s="293" t="s">
        <v>360</v>
      </c>
      <c r="C23" s="651">
        <v>107147500.83999997</v>
      </c>
      <c r="D23" s="652">
        <v>0</v>
      </c>
      <c r="E23" s="651">
        <v>0</v>
      </c>
      <c r="F23" s="651">
        <v>57938.68</v>
      </c>
      <c r="G23" s="294">
        <v>3269245.8960000002</v>
      </c>
      <c r="I23" s="647"/>
      <c r="J23" s="647"/>
      <c r="K23" s="647"/>
      <c r="L23" s="647"/>
      <c r="M23" s="647"/>
      <c r="N23" s="647"/>
    </row>
    <row r="24" spans="1:14">
      <c r="A24" s="292">
        <v>16</v>
      </c>
      <c r="B24" s="293" t="s">
        <v>361</v>
      </c>
      <c r="C24" s="648">
        <f>SUM(C25:C27,C29,C31)</f>
        <v>0</v>
      </c>
      <c r="D24" s="650">
        <f t="shared" ref="D24:G24" si="3">SUM(D25:D27,D29,D31)</f>
        <v>106463035.28271274</v>
      </c>
      <c r="E24" s="648">
        <f t="shared" si="3"/>
        <v>119533094.0962635</v>
      </c>
      <c r="F24" s="648">
        <f t="shared" si="3"/>
        <v>614938592.07102394</v>
      </c>
      <c r="G24" s="294">
        <f t="shared" si="3"/>
        <v>623016270.24043071</v>
      </c>
      <c r="I24" s="647"/>
      <c r="J24" s="647"/>
      <c r="K24" s="647"/>
      <c r="L24" s="647"/>
      <c r="M24" s="647"/>
      <c r="N24" s="647"/>
    </row>
    <row r="25" spans="1:14">
      <c r="A25" s="292">
        <v>17</v>
      </c>
      <c r="B25" s="295" t="s">
        <v>362</v>
      </c>
      <c r="C25" s="648">
        <v>0</v>
      </c>
      <c r="D25" s="648">
        <v>0</v>
      </c>
      <c r="E25" s="648">
        <v>0</v>
      </c>
      <c r="F25" s="648">
        <v>0</v>
      </c>
      <c r="G25" s="648">
        <v>0</v>
      </c>
      <c r="I25" s="647"/>
      <c r="J25" s="647"/>
      <c r="K25" s="647"/>
      <c r="L25" s="647"/>
      <c r="M25" s="647"/>
      <c r="N25" s="647"/>
    </row>
    <row r="26" spans="1:14" ht="27.6">
      <c r="A26" s="292">
        <v>18</v>
      </c>
      <c r="B26" s="295" t="s">
        <v>363</v>
      </c>
      <c r="C26" s="648">
        <v>0</v>
      </c>
      <c r="D26" s="648">
        <v>37028847.495578565</v>
      </c>
      <c r="E26" s="648">
        <v>18593004.754256234</v>
      </c>
      <c r="F26" s="648">
        <v>1869992.7601651996</v>
      </c>
      <c r="G26" s="648">
        <v>16720822.261630101</v>
      </c>
      <c r="I26" s="647"/>
      <c r="J26" s="647"/>
      <c r="K26" s="647"/>
      <c r="L26" s="647"/>
      <c r="M26" s="647"/>
      <c r="N26" s="647"/>
    </row>
    <row r="27" spans="1:14">
      <c r="A27" s="292">
        <v>19</v>
      </c>
      <c r="B27" s="295" t="s">
        <v>364</v>
      </c>
      <c r="C27" s="648">
        <v>0</v>
      </c>
      <c r="D27" s="648">
        <v>52534563.531831115</v>
      </c>
      <c r="E27" s="648">
        <v>86339191.67064935</v>
      </c>
      <c r="F27" s="648">
        <v>346541681.13751966</v>
      </c>
      <c r="G27" s="648">
        <v>363997306.56813192</v>
      </c>
      <c r="I27" s="647"/>
      <c r="J27" s="647"/>
      <c r="K27" s="647"/>
      <c r="L27" s="647"/>
      <c r="M27" s="647"/>
      <c r="N27" s="647"/>
    </row>
    <row r="28" spans="1:14">
      <c r="A28" s="292">
        <v>20</v>
      </c>
      <c r="B28" s="304" t="s">
        <v>365</v>
      </c>
      <c r="C28" s="648">
        <v>0</v>
      </c>
      <c r="D28" s="648">
        <v>0</v>
      </c>
      <c r="E28" s="648">
        <v>0</v>
      </c>
      <c r="F28" s="648">
        <v>0</v>
      </c>
      <c r="G28" s="648">
        <v>0</v>
      </c>
      <c r="I28" s="647"/>
      <c r="J28" s="647"/>
      <c r="K28" s="647"/>
      <c r="L28" s="647"/>
      <c r="M28" s="647"/>
      <c r="N28" s="647"/>
    </row>
    <row r="29" spans="1:14">
      <c r="A29" s="292">
        <v>21</v>
      </c>
      <c r="B29" s="295" t="s">
        <v>366</v>
      </c>
      <c r="C29" s="648">
        <v>0</v>
      </c>
      <c r="D29" s="648">
        <v>16899624.255303074</v>
      </c>
      <c r="E29" s="648">
        <v>14600897.67135792</v>
      </c>
      <c r="F29" s="648">
        <v>266230689.07333905</v>
      </c>
      <c r="G29" s="648">
        <v>242046346.67566869</v>
      </c>
      <c r="I29" s="647"/>
      <c r="J29" s="647"/>
      <c r="K29" s="647"/>
      <c r="L29" s="647"/>
      <c r="M29" s="647"/>
      <c r="N29" s="647"/>
    </row>
    <row r="30" spans="1:14">
      <c r="A30" s="292">
        <v>22</v>
      </c>
      <c r="B30" s="304" t="s">
        <v>365</v>
      </c>
      <c r="C30" s="648">
        <v>0</v>
      </c>
      <c r="D30" s="648">
        <v>0</v>
      </c>
      <c r="E30" s="648">
        <v>0</v>
      </c>
      <c r="F30" s="648">
        <v>0</v>
      </c>
      <c r="G30" s="648">
        <v>0</v>
      </c>
      <c r="I30" s="647"/>
      <c r="J30" s="647"/>
      <c r="K30" s="647"/>
      <c r="L30" s="647"/>
      <c r="M30" s="647"/>
      <c r="N30" s="647"/>
    </row>
    <row r="31" spans="1:14">
      <c r="A31" s="292">
        <v>23</v>
      </c>
      <c r="B31" s="295" t="s">
        <v>367</v>
      </c>
      <c r="C31" s="648">
        <v>0</v>
      </c>
      <c r="D31" s="648">
        <v>0</v>
      </c>
      <c r="E31" s="648">
        <v>0</v>
      </c>
      <c r="F31" s="648">
        <v>296229.10000000003</v>
      </c>
      <c r="G31" s="648">
        <v>251794.73500000002</v>
      </c>
      <c r="I31" s="647"/>
      <c r="J31" s="647"/>
      <c r="K31" s="647"/>
      <c r="L31" s="647"/>
      <c r="M31" s="647"/>
      <c r="N31" s="647"/>
    </row>
    <row r="32" spans="1:14">
      <c r="A32" s="292">
        <v>24</v>
      </c>
      <c r="B32" s="293" t="s">
        <v>368</v>
      </c>
      <c r="C32" s="648">
        <v>0</v>
      </c>
      <c r="D32" s="648">
        <v>0</v>
      </c>
      <c r="E32" s="648">
        <v>0</v>
      </c>
      <c r="F32" s="648">
        <v>0</v>
      </c>
      <c r="G32" s="648">
        <v>0</v>
      </c>
      <c r="I32" s="647"/>
      <c r="J32" s="647"/>
      <c r="K32" s="647"/>
      <c r="L32" s="647"/>
      <c r="M32" s="647"/>
      <c r="N32" s="647"/>
    </row>
    <row r="33" spans="1:14">
      <c r="A33" s="292">
        <v>25</v>
      </c>
      <c r="B33" s="293" t="s">
        <v>369</v>
      </c>
      <c r="C33" s="648">
        <f>SUM(C34:C35)</f>
        <v>38356476.129999995</v>
      </c>
      <c r="D33" s="648">
        <f>SUM(D34:D35)</f>
        <v>22527231.666329466</v>
      </c>
      <c r="E33" s="648">
        <f>SUM(E34:E35)</f>
        <v>13428409.391605446</v>
      </c>
      <c r="F33" s="648">
        <f>SUM(F34:F35)</f>
        <v>108936026.05206525</v>
      </c>
      <c r="G33" s="294">
        <f>SUM(G34:G35)</f>
        <v>164107715.90803269</v>
      </c>
      <c r="I33" s="647"/>
      <c r="J33" s="647"/>
      <c r="K33" s="647"/>
      <c r="L33" s="647"/>
      <c r="M33" s="647"/>
      <c r="N33" s="647"/>
    </row>
    <row r="34" spans="1:14">
      <c r="A34" s="292">
        <v>26</v>
      </c>
      <c r="B34" s="295" t="s">
        <v>370</v>
      </c>
      <c r="C34" s="649"/>
      <c r="D34" s="650">
        <v>0</v>
      </c>
      <c r="E34" s="650">
        <v>0</v>
      </c>
      <c r="F34" s="650">
        <v>0</v>
      </c>
      <c r="G34" s="650">
        <v>0</v>
      </c>
      <c r="I34" s="647"/>
      <c r="J34" s="647"/>
      <c r="K34" s="647"/>
      <c r="L34" s="647"/>
      <c r="M34" s="647"/>
      <c r="N34" s="647"/>
    </row>
    <row r="35" spans="1:14">
      <c r="A35" s="292">
        <v>27</v>
      </c>
      <c r="B35" s="295" t="s">
        <v>371</v>
      </c>
      <c r="C35" s="648">
        <v>38356476.129999995</v>
      </c>
      <c r="D35" s="648">
        <v>22527231.666329466</v>
      </c>
      <c r="E35" s="648">
        <v>13428409.391605446</v>
      </c>
      <c r="F35" s="648">
        <v>108936026.05206525</v>
      </c>
      <c r="G35" s="648">
        <v>164107715.90803269</v>
      </c>
      <c r="I35" s="647"/>
      <c r="J35" s="647"/>
      <c r="K35" s="647"/>
      <c r="L35" s="647"/>
      <c r="M35" s="647"/>
      <c r="N35" s="647"/>
    </row>
    <row r="36" spans="1:14">
      <c r="A36" s="292">
        <v>28</v>
      </c>
      <c r="B36" s="293" t="s">
        <v>372</v>
      </c>
      <c r="C36" s="648">
        <v>63310023.199999996</v>
      </c>
      <c r="D36" s="648">
        <v>3255801.9699999997</v>
      </c>
      <c r="E36" s="648">
        <v>9986801.5099999998</v>
      </c>
      <c r="F36" s="648">
        <v>3154935.08</v>
      </c>
      <c r="G36" s="648">
        <v>4513008.0329999998</v>
      </c>
      <c r="I36" s="647"/>
      <c r="J36" s="647"/>
      <c r="K36" s="647"/>
      <c r="L36" s="647"/>
      <c r="M36" s="647"/>
      <c r="N36" s="647"/>
    </row>
    <row r="37" spans="1:14">
      <c r="A37" s="296">
        <v>29</v>
      </c>
      <c r="B37" s="297" t="s">
        <v>373</v>
      </c>
      <c r="C37" s="649"/>
      <c r="D37" s="649"/>
      <c r="E37" s="649"/>
      <c r="F37" s="649"/>
      <c r="G37" s="298">
        <f>SUM(G23:G24,G32:G33,G36)</f>
        <v>794906240.07746339</v>
      </c>
      <c r="I37" s="647"/>
      <c r="J37" s="647"/>
      <c r="K37" s="647"/>
      <c r="L37" s="647"/>
      <c r="M37" s="647"/>
      <c r="N37" s="647"/>
    </row>
    <row r="38" spans="1:14">
      <c r="A38" s="288"/>
      <c r="B38" s="305"/>
      <c r="C38" s="306"/>
      <c r="D38" s="306"/>
      <c r="E38" s="306"/>
      <c r="F38" s="306"/>
      <c r="G38" s="307"/>
      <c r="I38" s="647"/>
      <c r="J38" s="647"/>
      <c r="K38" s="647"/>
      <c r="L38" s="647"/>
      <c r="M38" s="647"/>
      <c r="N38" s="647"/>
    </row>
    <row r="39" spans="1:14" ht="15" thickBot="1">
      <c r="A39" s="308">
        <v>30</v>
      </c>
      <c r="B39" s="309" t="s">
        <v>374</v>
      </c>
      <c r="C39" s="653"/>
      <c r="D39" s="654"/>
      <c r="E39" s="654"/>
      <c r="F39" s="655"/>
      <c r="G39" s="656">
        <f>IFERROR(G21/G37,0)</f>
        <v>1.2206218819271646</v>
      </c>
      <c r="I39" s="647"/>
      <c r="J39" s="647"/>
      <c r="K39" s="647"/>
      <c r="L39" s="647"/>
      <c r="M39" s="647"/>
      <c r="N39" s="647"/>
    </row>
    <row r="42" spans="1:14" ht="41.4">
      <c r="B42" s="280"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H26"/>
  <sheetViews>
    <sheetView showGridLines="0" zoomScale="80" zoomScaleNormal="80" workbookViewId="0"/>
  </sheetViews>
  <sheetFormatPr defaultColWidth="9.109375" defaultRowHeight="12"/>
  <cols>
    <col min="1" max="1" width="11.88671875" style="382" bestFit="1" customWidth="1"/>
    <col min="2" max="2" width="105.109375" style="382" bestFit="1" customWidth="1"/>
    <col min="3" max="3" width="16" style="382" customWidth="1"/>
    <col min="4" max="4" width="15" style="382" customWidth="1"/>
    <col min="5" max="5" width="17.44140625" style="382" bestFit="1" customWidth="1"/>
    <col min="6" max="6" width="13.6640625" style="382" customWidth="1"/>
    <col min="7" max="7" width="30.44140625" style="382" customWidth="1"/>
    <col min="8" max="8" width="18.88671875" style="382" customWidth="1"/>
    <col min="9" max="16384" width="9.109375" style="382"/>
  </cols>
  <sheetData>
    <row r="1" spans="1:8" ht="13.8">
      <c r="A1" s="312" t="s">
        <v>30</v>
      </c>
      <c r="B1" s="391" t="str">
        <f>'Info '!C2</f>
        <v>JSC " Halyk Bank Georgia"</v>
      </c>
    </row>
    <row r="2" spans="1:8">
      <c r="A2" s="313" t="s">
        <v>31</v>
      </c>
      <c r="B2" s="720">
        <f>'1. key ratios '!B2</f>
        <v>46203</v>
      </c>
    </row>
    <row r="3" spans="1:8">
      <c r="A3" s="314" t="s">
        <v>380</v>
      </c>
    </row>
    <row r="5" spans="1:8" ht="12" customHeight="1">
      <c r="A5" s="804" t="s">
        <v>381</v>
      </c>
      <c r="B5" s="805"/>
      <c r="C5" s="810" t="s">
        <v>382</v>
      </c>
      <c r="D5" s="811"/>
      <c r="E5" s="811"/>
      <c r="F5" s="811"/>
      <c r="G5" s="811"/>
      <c r="H5" s="812"/>
    </row>
    <row r="6" spans="1:8">
      <c r="A6" s="806"/>
      <c r="B6" s="807"/>
      <c r="C6" s="813"/>
      <c r="D6" s="814"/>
      <c r="E6" s="814"/>
      <c r="F6" s="814"/>
      <c r="G6" s="814"/>
      <c r="H6" s="815"/>
    </row>
    <row r="7" spans="1:8">
      <c r="A7" s="808"/>
      <c r="B7" s="809"/>
      <c r="C7" s="390" t="s">
        <v>383</v>
      </c>
      <c r="D7" s="390" t="s">
        <v>384</v>
      </c>
      <c r="E7" s="390" t="s">
        <v>385</v>
      </c>
      <c r="F7" s="390" t="s">
        <v>386</v>
      </c>
      <c r="G7" s="390" t="s">
        <v>387</v>
      </c>
      <c r="H7" s="390" t="s">
        <v>64</v>
      </c>
    </row>
    <row r="8" spans="1:8">
      <c r="A8" s="386">
        <v>1</v>
      </c>
      <c r="B8" s="385" t="s">
        <v>51</v>
      </c>
      <c r="C8" s="645">
        <v>28417550.919999994</v>
      </c>
      <c r="D8" s="645">
        <v>0</v>
      </c>
      <c r="E8" s="645">
        <v>5924582.0390578732</v>
      </c>
      <c r="F8" s="645">
        <v>0</v>
      </c>
      <c r="G8" s="645">
        <v>0</v>
      </c>
      <c r="H8" s="645">
        <f t="shared" ref="H8:H21" si="0">SUM(C8:G8)</f>
        <v>34342132.959057868</v>
      </c>
    </row>
    <row r="9" spans="1:8">
      <c r="A9" s="386">
        <v>2</v>
      </c>
      <c r="B9" s="385" t="s">
        <v>52</v>
      </c>
      <c r="C9" s="645">
        <v>0</v>
      </c>
      <c r="D9" s="645">
        <v>0</v>
      </c>
      <c r="E9" s="645">
        <v>0</v>
      </c>
      <c r="F9" s="645">
        <v>0</v>
      </c>
      <c r="G9" s="645">
        <v>0</v>
      </c>
      <c r="H9" s="645">
        <f t="shared" si="0"/>
        <v>0</v>
      </c>
    </row>
    <row r="10" spans="1:8">
      <c r="A10" s="386">
        <v>3</v>
      </c>
      <c r="B10" s="385" t="s">
        <v>152</v>
      </c>
      <c r="C10" s="645">
        <v>0</v>
      </c>
      <c r="D10" s="645">
        <v>0</v>
      </c>
      <c r="E10" s="645">
        <v>0</v>
      </c>
      <c r="F10" s="645">
        <v>0</v>
      </c>
      <c r="G10" s="645">
        <v>0</v>
      </c>
      <c r="H10" s="645">
        <f t="shared" si="0"/>
        <v>0</v>
      </c>
    </row>
    <row r="11" spans="1:8">
      <c r="A11" s="386">
        <v>4</v>
      </c>
      <c r="B11" s="385" t="s">
        <v>53</v>
      </c>
      <c r="C11" s="645">
        <v>0</v>
      </c>
      <c r="D11" s="645">
        <v>0</v>
      </c>
      <c r="E11" s="645">
        <v>0</v>
      </c>
      <c r="F11" s="645">
        <v>0</v>
      </c>
      <c r="G11" s="645">
        <v>0</v>
      </c>
      <c r="H11" s="645">
        <f t="shared" si="0"/>
        <v>0</v>
      </c>
    </row>
    <row r="12" spans="1:8">
      <c r="A12" s="386">
        <v>5</v>
      </c>
      <c r="B12" s="385" t="s">
        <v>54</v>
      </c>
      <c r="C12" s="645">
        <v>0</v>
      </c>
      <c r="D12" s="645">
        <v>0</v>
      </c>
      <c r="E12" s="645">
        <v>0</v>
      </c>
      <c r="F12" s="645">
        <v>0</v>
      </c>
      <c r="G12" s="645">
        <v>0</v>
      </c>
      <c r="H12" s="645">
        <f t="shared" si="0"/>
        <v>0</v>
      </c>
    </row>
    <row r="13" spans="1:8">
      <c r="A13" s="386">
        <v>6</v>
      </c>
      <c r="B13" s="385" t="s">
        <v>55</v>
      </c>
      <c r="C13" s="645">
        <v>58626869.299999997</v>
      </c>
      <c r="D13" s="645">
        <v>836103.86</v>
      </c>
      <c r="E13" s="645">
        <v>0</v>
      </c>
      <c r="F13" s="645">
        <v>28860.79999999702</v>
      </c>
      <c r="G13" s="645">
        <v>0</v>
      </c>
      <c r="H13" s="645">
        <f t="shared" si="0"/>
        <v>59491833.959999993</v>
      </c>
    </row>
    <row r="14" spans="1:8">
      <c r="A14" s="386">
        <v>7</v>
      </c>
      <c r="B14" s="385" t="s">
        <v>56</v>
      </c>
      <c r="C14" s="645">
        <v>0</v>
      </c>
      <c r="D14" s="645">
        <v>158141449.78999993</v>
      </c>
      <c r="E14" s="645">
        <v>62575556.910000011</v>
      </c>
      <c r="F14" s="645">
        <v>0</v>
      </c>
      <c r="G14" s="645">
        <v>417793444.80000007</v>
      </c>
      <c r="H14" s="645">
        <f t="shared" si="0"/>
        <v>638510451.5</v>
      </c>
    </row>
    <row r="15" spans="1:8">
      <c r="A15" s="386">
        <v>8</v>
      </c>
      <c r="B15" s="387" t="s">
        <v>57</v>
      </c>
      <c r="C15" s="645">
        <v>0</v>
      </c>
      <c r="D15" s="645">
        <v>8974280.1999999993</v>
      </c>
      <c r="E15" s="645">
        <v>22185170.399999965</v>
      </c>
      <c r="F15" s="645">
        <v>0</v>
      </c>
      <c r="G15" s="645">
        <v>231421203.38999945</v>
      </c>
      <c r="H15" s="645">
        <f t="shared" si="0"/>
        <v>262580653.98999941</v>
      </c>
    </row>
    <row r="16" spans="1:8">
      <c r="A16" s="386">
        <v>9</v>
      </c>
      <c r="B16" s="385" t="s">
        <v>58</v>
      </c>
      <c r="C16" s="645">
        <v>0</v>
      </c>
      <c r="D16" s="645">
        <v>0</v>
      </c>
      <c r="E16" s="645">
        <v>0</v>
      </c>
      <c r="F16" s="645">
        <v>0</v>
      </c>
      <c r="G16" s="645">
        <v>0</v>
      </c>
      <c r="H16" s="645">
        <f t="shared" si="0"/>
        <v>0</v>
      </c>
    </row>
    <row r="17" spans="1:8">
      <c r="A17" s="386">
        <v>10</v>
      </c>
      <c r="B17" s="389" t="s">
        <v>395</v>
      </c>
      <c r="C17" s="645">
        <v>0</v>
      </c>
      <c r="D17" s="645">
        <v>1072133.93</v>
      </c>
      <c r="E17" s="645">
        <v>801626.90000000014</v>
      </c>
      <c r="F17" s="645">
        <v>0</v>
      </c>
      <c r="G17" s="645">
        <v>27887065.09999999</v>
      </c>
      <c r="H17" s="645">
        <f t="shared" si="0"/>
        <v>29760825.929999992</v>
      </c>
    </row>
    <row r="18" spans="1:8">
      <c r="A18" s="386">
        <v>11</v>
      </c>
      <c r="B18" s="385" t="s">
        <v>60</v>
      </c>
      <c r="C18" s="645">
        <v>0</v>
      </c>
      <c r="D18" s="645">
        <v>0</v>
      </c>
      <c r="E18" s="645">
        <v>0</v>
      </c>
      <c r="F18" s="645">
        <v>0</v>
      </c>
      <c r="G18" s="645">
        <v>0</v>
      </c>
      <c r="H18" s="645">
        <f t="shared" si="0"/>
        <v>0</v>
      </c>
    </row>
    <row r="19" spans="1:8">
      <c r="A19" s="386">
        <v>12</v>
      </c>
      <c r="B19" s="385" t="s">
        <v>61</v>
      </c>
      <c r="C19" s="645">
        <v>0</v>
      </c>
      <c r="D19" s="645">
        <v>0</v>
      </c>
      <c r="E19" s="645">
        <v>0</v>
      </c>
      <c r="F19" s="645">
        <v>0</v>
      </c>
      <c r="G19" s="645">
        <v>0</v>
      </c>
      <c r="H19" s="645">
        <f t="shared" si="0"/>
        <v>0</v>
      </c>
    </row>
    <row r="20" spans="1:8">
      <c r="A20" s="388">
        <v>13</v>
      </c>
      <c r="B20" s="387" t="s">
        <v>144</v>
      </c>
      <c r="C20" s="645">
        <v>0</v>
      </c>
      <c r="D20" s="645">
        <v>0</v>
      </c>
      <c r="E20" s="645">
        <v>0</v>
      </c>
      <c r="F20" s="645">
        <v>0</v>
      </c>
      <c r="G20" s="645">
        <v>0</v>
      </c>
      <c r="H20" s="645">
        <f t="shared" si="0"/>
        <v>0</v>
      </c>
    </row>
    <row r="21" spans="1:8">
      <c r="A21" s="386">
        <v>14</v>
      </c>
      <c r="B21" s="385" t="s">
        <v>63</v>
      </c>
      <c r="C21" s="645">
        <v>14503583.82</v>
      </c>
      <c r="D21" s="645">
        <v>9365010.7217504531</v>
      </c>
      <c r="E21" s="645">
        <v>4524931.67</v>
      </c>
      <c r="F21" s="645">
        <v>53999.05</v>
      </c>
      <c r="G21" s="645">
        <v>108015705.80000001</v>
      </c>
      <c r="H21" s="645">
        <f t="shared" si="0"/>
        <v>136463231.06175047</v>
      </c>
    </row>
    <row r="22" spans="1:8">
      <c r="A22" s="384">
        <v>15</v>
      </c>
      <c r="B22" s="383" t="s">
        <v>64</v>
      </c>
      <c r="C22" s="645">
        <f>SUM(C18:C21)+SUM(C8:C16)</f>
        <v>101548004.03999999</v>
      </c>
      <c r="D22" s="645">
        <f t="shared" ref="D22:H22" si="1">SUM(D18:D21)+SUM(D8:D16)</f>
        <v>177316844.5717504</v>
      </c>
      <c r="E22" s="645">
        <f t="shared" si="1"/>
        <v>95210241.01905784</v>
      </c>
      <c r="F22" s="645">
        <f t="shared" si="1"/>
        <v>82859.849999997023</v>
      </c>
      <c r="G22" s="645">
        <f t="shared" si="1"/>
        <v>757230353.98999953</v>
      </c>
      <c r="H22" s="645">
        <f t="shared" si="1"/>
        <v>1131388303.4708078</v>
      </c>
    </row>
    <row r="26" spans="1:8" ht="24">
      <c r="B26" s="318" t="s">
        <v>482</v>
      </c>
    </row>
  </sheetData>
  <mergeCells count="2">
    <mergeCell ref="A5:B7"/>
    <mergeCell ref="C5:H6"/>
  </mergeCells>
  <conditionalFormatting sqref="A5">
    <cfRule type="duplicateValues" dxfId="17" priority="1"/>
    <cfRule type="duplicateValues" dxfId="16" priority="2"/>
  </conditionalFormatting>
  <conditionalFormatting sqref="A5">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H45"/>
  <sheetViews>
    <sheetView showGridLines="0" zoomScale="80" zoomScaleNormal="80" workbookViewId="0"/>
  </sheetViews>
  <sheetFormatPr defaultColWidth="9.109375" defaultRowHeight="12"/>
  <cols>
    <col min="1" max="1" width="11.88671875" style="392" bestFit="1" customWidth="1"/>
    <col min="2" max="2" width="86.88671875" style="382" customWidth="1"/>
    <col min="3" max="4" width="31.5546875" style="382" customWidth="1"/>
    <col min="5" max="5" width="15.109375" style="315" bestFit="1" customWidth="1"/>
    <col min="6" max="6" width="11.88671875" style="315" bestFit="1" customWidth="1"/>
    <col min="7" max="7" width="21.5546875" style="382" bestFit="1" customWidth="1"/>
    <col min="8" max="8" width="41.44140625" style="382" customWidth="1"/>
    <col min="9" max="16384" width="9.109375" style="382"/>
  </cols>
  <sheetData>
    <row r="1" spans="1:8" ht="13.8">
      <c r="A1" s="312" t="s">
        <v>30</v>
      </c>
      <c r="B1" s="391" t="str">
        <f>'Info '!C2</f>
        <v>JSC " Halyk Bank Georgia"</v>
      </c>
      <c r="C1" s="406"/>
      <c r="D1" s="406"/>
      <c r="E1" s="406"/>
      <c r="F1" s="406"/>
      <c r="G1" s="406"/>
      <c r="H1" s="406"/>
    </row>
    <row r="2" spans="1:8">
      <c r="A2" s="313" t="s">
        <v>31</v>
      </c>
      <c r="B2" s="720">
        <f>'1. key ratios '!B2</f>
        <v>46203</v>
      </c>
      <c r="C2" s="406"/>
      <c r="D2" s="406"/>
      <c r="E2" s="406"/>
      <c r="F2" s="406"/>
      <c r="G2" s="406"/>
      <c r="H2" s="406"/>
    </row>
    <row r="3" spans="1:8">
      <c r="A3" s="314" t="s">
        <v>388</v>
      </c>
      <c r="B3" s="406"/>
      <c r="C3" s="406"/>
      <c r="D3" s="406"/>
      <c r="E3" s="406"/>
      <c r="F3" s="406"/>
      <c r="G3" s="406"/>
      <c r="H3" s="406"/>
    </row>
    <row r="4" spans="1:8">
      <c r="A4" s="407"/>
      <c r="B4" s="406"/>
      <c r="C4" s="405" t="s">
        <v>0</v>
      </c>
      <c r="D4" s="405" t="s">
        <v>1</v>
      </c>
      <c r="E4" s="405" t="s">
        <v>2</v>
      </c>
      <c r="F4" s="405" t="s">
        <v>3</v>
      </c>
      <c r="G4" s="405" t="s">
        <v>4</v>
      </c>
      <c r="H4" s="405" t="s">
        <v>5</v>
      </c>
    </row>
    <row r="5" spans="1:8" ht="33.9" customHeight="1">
      <c r="A5" s="804" t="s">
        <v>389</v>
      </c>
      <c r="B5" s="805"/>
      <c r="C5" s="818" t="s">
        <v>390</v>
      </c>
      <c r="D5" s="818"/>
      <c r="E5" s="818" t="s">
        <v>627</v>
      </c>
      <c r="F5" s="816" t="s">
        <v>391</v>
      </c>
      <c r="G5" s="816" t="s">
        <v>392</v>
      </c>
      <c r="H5" s="403" t="s">
        <v>626</v>
      </c>
    </row>
    <row r="6" spans="1:8" ht="24">
      <c r="A6" s="808"/>
      <c r="B6" s="809"/>
      <c r="C6" s="404" t="s">
        <v>393</v>
      </c>
      <c r="D6" s="404" t="s">
        <v>394</v>
      </c>
      <c r="E6" s="818"/>
      <c r="F6" s="817"/>
      <c r="G6" s="817"/>
      <c r="H6" s="403" t="s">
        <v>625</v>
      </c>
    </row>
    <row r="7" spans="1:8">
      <c r="A7" s="401">
        <v>1</v>
      </c>
      <c r="B7" s="385" t="s">
        <v>51</v>
      </c>
      <c r="C7" s="623">
        <v>0</v>
      </c>
      <c r="D7" s="623">
        <v>34348092.259999998</v>
      </c>
      <c r="E7" s="633">
        <v>5959.34</v>
      </c>
      <c r="F7" s="633">
        <v>0</v>
      </c>
      <c r="G7" s="623">
        <v>0</v>
      </c>
      <c r="H7" s="393">
        <f>C7+D7-E7-F7</f>
        <v>34342132.919999994</v>
      </c>
    </row>
    <row r="8" spans="1:8">
      <c r="A8" s="401">
        <v>2</v>
      </c>
      <c r="B8" s="385" t="s">
        <v>52</v>
      </c>
      <c r="C8" s="623">
        <v>0</v>
      </c>
      <c r="D8" s="623">
        <v>0</v>
      </c>
      <c r="E8" s="633">
        <v>0</v>
      </c>
      <c r="F8" s="633">
        <v>0</v>
      </c>
      <c r="G8" s="623">
        <v>0</v>
      </c>
      <c r="H8" s="393">
        <f t="shared" ref="H8:H20" si="0">C8+D8-E8-F8</f>
        <v>0</v>
      </c>
    </row>
    <row r="9" spans="1:8">
      <c r="A9" s="401">
        <v>3</v>
      </c>
      <c r="B9" s="385" t="s">
        <v>152</v>
      </c>
      <c r="C9" s="623">
        <v>0</v>
      </c>
      <c r="D9" s="623">
        <v>0</v>
      </c>
      <c r="E9" s="633">
        <v>0</v>
      </c>
      <c r="F9" s="633">
        <v>0</v>
      </c>
      <c r="G9" s="623">
        <v>0</v>
      </c>
      <c r="H9" s="393">
        <f t="shared" si="0"/>
        <v>0</v>
      </c>
    </row>
    <row r="10" spans="1:8">
      <c r="A10" s="401">
        <v>4</v>
      </c>
      <c r="B10" s="385" t="s">
        <v>53</v>
      </c>
      <c r="C10" s="623">
        <v>0</v>
      </c>
      <c r="D10" s="623">
        <v>0</v>
      </c>
      <c r="E10" s="633">
        <v>0</v>
      </c>
      <c r="F10" s="633">
        <v>0</v>
      </c>
      <c r="G10" s="623">
        <v>0</v>
      </c>
      <c r="H10" s="393">
        <f t="shared" si="0"/>
        <v>0</v>
      </c>
    </row>
    <row r="11" spans="1:8">
      <c r="A11" s="401">
        <v>5</v>
      </c>
      <c r="B11" s="385" t="s">
        <v>54</v>
      </c>
      <c r="C11" s="623">
        <v>0</v>
      </c>
      <c r="D11" s="623">
        <v>0</v>
      </c>
      <c r="E11" s="633">
        <v>0</v>
      </c>
      <c r="F11" s="633">
        <v>0</v>
      </c>
      <c r="G11" s="623">
        <v>0</v>
      </c>
      <c r="H11" s="393">
        <f t="shared" si="0"/>
        <v>0</v>
      </c>
    </row>
    <row r="12" spans="1:8">
      <c r="A12" s="401">
        <v>6</v>
      </c>
      <c r="B12" s="385" t="s">
        <v>55</v>
      </c>
      <c r="C12" s="623">
        <v>0</v>
      </c>
      <c r="D12" s="623">
        <v>59492828.359999999</v>
      </c>
      <c r="E12" s="633">
        <v>994.4</v>
      </c>
      <c r="F12" s="633">
        <v>0</v>
      </c>
      <c r="G12" s="623">
        <v>0</v>
      </c>
      <c r="H12" s="393">
        <f t="shared" si="0"/>
        <v>59491833.960000001</v>
      </c>
    </row>
    <row r="13" spans="1:8">
      <c r="A13" s="401">
        <v>7</v>
      </c>
      <c r="B13" s="385" t="s">
        <v>56</v>
      </c>
      <c r="C13" s="623">
        <v>39829844.060000002</v>
      </c>
      <c r="D13" s="623">
        <v>606207724.88999999</v>
      </c>
      <c r="E13" s="633">
        <v>7527117.4499999993</v>
      </c>
      <c r="F13" s="633">
        <v>0</v>
      </c>
      <c r="G13" s="623">
        <v>0</v>
      </c>
      <c r="H13" s="393">
        <f t="shared" si="0"/>
        <v>638510451.5</v>
      </c>
    </row>
    <row r="14" spans="1:8">
      <c r="A14" s="401">
        <v>8</v>
      </c>
      <c r="B14" s="387" t="s">
        <v>57</v>
      </c>
      <c r="C14" s="623">
        <v>19783511.610000011</v>
      </c>
      <c r="D14" s="623">
        <v>248741405.31999952</v>
      </c>
      <c r="E14" s="633">
        <v>5944262.9400000041</v>
      </c>
      <c r="F14" s="633">
        <v>0</v>
      </c>
      <c r="G14" s="623">
        <v>11558.15</v>
      </c>
      <c r="H14" s="393">
        <f t="shared" si="0"/>
        <v>262580653.98999953</v>
      </c>
    </row>
    <row r="15" spans="1:8">
      <c r="A15" s="401">
        <v>9</v>
      </c>
      <c r="B15" s="385" t="s">
        <v>58</v>
      </c>
      <c r="C15" s="623">
        <v>0</v>
      </c>
      <c r="D15" s="623">
        <v>0</v>
      </c>
      <c r="E15" s="633">
        <v>0</v>
      </c>
      <c r="F15" s="633">
        <v>0</v>
      </c>
      <c r="G15" s="623">
        <v>0</v>
      </c>
      <c r="H15" s="393">
        <f t="shared" si="0"/>
        <v>0</v>
      </c>
    </row>
    <row r="16" spans="1:8">
      <c r="A16" s="401">
        <v>10</v>
      </c>
      <c r="B16" s="389" t="s">
        <v>395</v>
      </c>
      <c r="C16" s="623">
        <v>38889897.009999998</v>
      </c>
      <c r="D16" s="623">
        <v>12201.61</v>
      </c>
      <c r="E16" s="633">
        <v>9141272.6899999976</v>
      </c>
      <c r="F16" s="633">
        <v>0</v>
      </c>
      <c r="G16" s="623">
        <v>11558.15</v>
      </c>
      <c r="H16" s="393">
        <f t="shared" si="0"/>
        <v>29760825.93</v>
      </c>
    </row>
    <row r="17" spans="1:8">
      <c r="A17" s="401">
        <v>11</v>
      </c>
      <c r="B17" s="385" t="s">
        <v>60</v>
      </c>
      <c r="C17" s="623">
        <v>0</v>
      </c>
      <c r="D17" s="623">
        <v>0</v>
      </c>
      <c r="E17" s="633">
        <v>0</v>
      </c>
      <c r="F17" s="633">
        <v>0</v>
      </c>
      <c r="G17" s="623">
        <v>0</v>
      </c>
      <c r="H17" s="393">
        <f t="shared" si="0"/>
        <v>0</v>
      </c>
    </row>
    <row r="18" spans="1:8">
      <c r="A18" s="401">
        <v>12</v>
      </c>
      <c r="B18" s="385" t="s">
        <v>61</v>
      </c>
      <c r="C18" s="623">
        <v>0</v>
      </c>
      <c r="D18" s="623">
        <v>0</v>
      </c>
      <c r="E18" s="633">
        <v>0</v>
      </c>
      <c r="F18" s="633">
        <v>0</v>
      </c>
      <c r="G18" s="623">
        <v>0</v>
      </c>
      <c r="H18" s="393">
        <f t="shared" si="0"/>
        <v>0</v>
      </c>
    </row>
    <row r="19" spans="1:8">
      <c r="A19" s="402">
        <v>13</v>
      </c>
      <c r="B19" s="387" t="s">
        <v>144</v>
      </c>
      <c r="C19" s="623">
        <v>0</v>
      </c>
      <c r="D19" s="623">
        <v>0</v>
      </c>
      <c r="E19" s="633">
        <v>0</v>
      </c>
      <c r="F19" s="633">
        <v>0</v>
      </c>
      <c r="G19" s="623">
        <v>0</v>
      </c>
      <c r="H19" s="393">
        <f t="shared" si="0"/>
        <v>0</v>
      </c>
    </row>
    <row r="20" spans="1:8">
      <c r="A20" s="401">
        <v>14</v>
      </c>
      <c r="B20" s="385" t="s">
        <v>63</v>
      </c>
      <c r="C20" s="623">
        <v>17779232.030000012</v>
      </c>
      <c r="D20" s="623">
        <v>129666643.25</v>
      </c>
      <c r="E20" s="633">
        <v>4595921.2982495464</v>
      </c>
      <c r="F20" s="633">
        <v>0</v>
      </c>
      <c r="G20" s="623">
        <v>0</v>
      </c>
      <c r="H20" s="393">
        <f t="shared" si="0"/>
        <v>142849953.98175046</v>
      </c>
    </row>
    <row r="21" spans="1:8" s="398" customFormat="1">
      <c r="A21" s="400">
        <v>15</v>
      </c>
      <c r="B21" s="399" t="s">
        <v>64</v>
      </c>
      <c r="C21" s="641">
        <f t="shared" ref="C21:H21" si="1">SUM(C7:C15)+SUM(C17:C20)</f>
        <v>77392587.700000033</v>
      </c>
      <c r="D21" s="641">
        <f t="shared" si="1"/>
        <v>1078456694.0799994</v>
      </c>
      <c r="E21" s="641">
        <f t="shared" si="1"/>
        <v>18074255.428249549</v>
      </c>
      <c r="F21" s="641">
        <f t="shared" si="1"/>
        <v>0</v>
      </c>
      <c r="G21" s="641">
        <f t="shared" si="1"/>
        <v>11558.15</v>
      </c>
      <c r="H21" s="393">
        <f t="shared" si="1"/>
        <v>1137775026.3517499</v>
      </c>
    </row>
    <row r="22" spans="1:8">
      <c r="A22" s="397">
        <v>16</v>
      </c>
      <c r="B22" s="396" t="s">
        <v>396</v>
      </c>
      <c r="C22" s="623">
        <v>77392587.700000003</v>
      </c>
      <c r="D22" s="623">
        <v>925530422.69999623</v>
      </c>
      <c r="E22" s="623">
        <v>17867166.020000044</v>
      </c>
      <c r="F22" s="623">
        <v>0</v>
      </c>
      <c r="G22" s="623">
        <v>11558.15</v>
      </c>
      <c r="H22" s="393">
        <f>C22+D22-E22-F22</f>
        <v>985055844.37999618</v>
      </c>
    </row>
    <row r="23" spans="1:8">
      <c r="A23" s="397">
        <v>17</v>
      </c>
      <c r="B23" s="396" t="s">
        <v>397</v>
      </c>
      <c r="C23" s="623">
        <v>0</v>
      </c>
      <c r="D23" s="623">
        <v>5959288.8999999994</v>
      </c>
      <c r="E23" s="623">
        <v>5846.1</v>
      </c>
      <c r="F23" s="623">
        <v>0</v>
      </c>
      <c r="G23" s="623">
        <v>0</v>
      </c>
      <c r="H23" s="393">
        <f>C23+D23-E23-F23</f>
        <v>5953442.7999999998</v>
      </c>
    </row>
    <row r="25" spans="1:8">
      <c r="E25" s="382"/>
      <c r="F25" s="382"/>
    </row>
    <row r="26" spans="1:8" ht="42.6" customHeight="1">
      <c r="B26" s="318" t="s">
        <v>482</v>
      </c>
      <c r="E26" s="382"/>
      <c r="F26" s="382"/>
    </row>
    <row r="27" spans="1:8">
      <c r="E27" s="382"/>
      <c r="F27" s="382"/>
    </row>
    <row r="28" spans="1:8">
      <c r="E28" s="382"/>
      <c r="F28" s="382"/>
    </row>
    <row r="29" spans="1:8">
      <c r="E29" s="382"/>
      <c r="F29" s="382"/>
    </row>
    <row r="30" spans="1:8">
      <c r="E30" s="382"/>
      <c r="F30" s="382"/>
    </row>
    <row r="31" spans="1:8">
      <c r="E31" s="382"/>
      <c r="F31" s="382"/>
    </row>
    <row r="32" spans="1:8">
      <c r="E32" s="382"/>
      <c r="F32" s="382"/>
    </row>
    <row r="33" spans="5:6">
      <c r="E33" s="382"/>
      <c r="F33" s="382"/>
    </row>
    <row r="34" spans="5:6">
      <c r="E34" s="382"/>
      <c r="F34" s="382"/>
    </row>
    <row r="35" spans="5:6">
      <c r="E35" s="382"/>
      <c r="F35" s="382"/>
    </row>
    <row r="36" spans="5:6">
      <c r="E36" s="382"/>
      <c r="F36" s="382"/>
    </row>
    <row r="37" spans="5:6">
      <c r="E37" s="382"/>
      <c r="F37" s="382"/>
    </row>
    <row r="38" spans="5:6">
      <c r="E38" s="382"/>
      <c r="F38" s="382"/>
    </row>
    <row r="39" spans="5:6">
      <c r="E39" s="382"/>
      <c r="F39" s="382"/>
    </row>
    <row r="40" spans="5:6">
      <c r="E40" s="382"/>
      <c r="F40" s="382"/>
    </row>
    <row r="41" spans="5:6">
      <c r="E41" s="382"/>
      <c r="F41" s="382"/>
    </row>
    <row r="42" spans="5:6">
      <c r="E42" s="382"/>
      <c r="F42" s="382"/>
    </row>
    <row r="43" spans="5:6">
      <c r="E43" s="382"/>
      <c r="F43" s="382"/>
    </row>
    <row r="44" spans="5:6">
      <c r="E44" s="382"/>
      <c r="F44" s="382"/>
    </row>
    <row r="45" spans="5:6">
      <c r="E45" s="382"/>
      <c r="F45" s="382"/>
    </row>
  </sheetData>
  <mergeCells count="5">
    <mergeCell ref="G5:G6"/>
    <mergeCell ref="A5:B6"/>
    <mergeCell ref="C5:D5"/>
    <mergeCell ref="E5:E6"/>
    <mergeCell ref="F5:F6"/>
  </mergeCells>
  <conditionalFormatting sqref="A5">
    <cfRule type="duplicateValues" dxfId="14" priority="1"/>
    <cfRule type="duplicateValues" dxfId="13" priority="2"/>
  </conditionalFormatting>
  <conditionalFormatting sqref="A5">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I36"/>
  <sheetViews>
    <sheetView showGridLines="0" zoomScale="80" zoomScaleNormal="80" workbookViewId="0"/>
  </sheetViews>
  <sheetFormatPr defaultColWidth="9.109375" defaultRowHeight="12"/>
  <cols>
    <col min="1" max="1" width="11" style="382" bestFit="1" customWidth="1"/>
    <col min="2" max="2" width="93.44140625" style="382" customWidth="1"/>
    <col min="3" max="4" width="35" style="382" customWidth="1"/>
    <col min="5" max="5" width="15.109375" style="382" bestFit="1" customWidth="1"/>
    <col min="6" max="6" width="11.88671875" style="382" bestFit="1" customWidth="1"/>
    <col min="7" max="7" width="22" style="382" customWidth="1"/>
    <col min="8" max="8" width="19.88671875" style="382" customWidth="1"/>
    <col min="9" max="16384" width="9.109375" style="382"/>
  </cols>
  <sheetData>
    <row r="1" spans="1:8" ht="13.8">
      <c r="A1" s="312" t="s">
        <v>30</v>
      </c>
      <c r="B1" s="391" t="str">
        <f>'Info '!C2</f>
        <v>JSC " Halyk Bank Georgia"</v>
      </c>
      <c r="C1" s="406"/>
      <c r="D1" s="406"/>
      <c r="E1" s="406"/>
      <c r="F1" s="406"/>
      <c r="G1" s="406"/>
      <c r="H1" s="406"/>
    </row>
    <row r="2" spans="1:8">
      <c r="A2" s="313" t="s">
        <v>31</v>
      </c>
      <c r="B2" s="720">
        <f>'1. key ratios '!B2</f>
        <v>46203</v>
      </c>
      <c r="C2" s="406"/>
      <c r="D2" s="406"/>
      <c r="E2" s="406"/>
      <c r="F2" s="406"/>
      <c r="G2" s="406"/>
      <c r="H2" s="406"/>
    </row>
    <row r="3" spans="1:8">
      <c r="A3" s="314" t="s">
        <v>398</v>
      </c>
      <c r="B3" s="406"/>
      <c r="C3" s="406"/>
      <c r="D3" s="406"/>
      <c r="E3" s="406"/>
      <c r="F3" s="406"/>
      <c r="G3" s="406"/>
      <c r="H3" s="406"/>
    </row>
    <row r="4" spans="1:8">
      <c r="A4" s="407"/>
      <c r="B4" s="406"/>
      <c r="C4" s="405" t="s">
        <v>0</v>
      </c>
      <c r="D4" s="405" t="s">
        <v>1</v>
      </c>
      <c r="E4" s="405" t="s">
        <v>2</v>
      </c>
      <c r="F4" s="405" t="s">
        <v>3</v>
      </c>
      <c r="G4" s="405" t="s">
        <v>4</v>
      </c>
      <c r="H4" s="405" t="s">
        <v>5</v>
      </c>
    </row>
    <row r="5" spans="1:8" ht="41.4" customHeight="1">
      <c r="A5" s="804" t="s">
        <v>389</v>
      </c>
      <c r="B5" s="805"/>
      <c r="C5" s="818" t="s">
        <v>390</v>
      </c>
      <c r="D5" s="818"/>
      <c r="E5" s="818" t="s">
        <v>627</v>
      </c>
      <c r="F5" s="816" t="s">
        <v>391</v>
      </c>
      <c r="G5" s="816" t="s">
        <v>392</v>
      </c>
      <c r="H5" s="403" t="s">
        <v>626</v>
      </c>
    </row>
    <row r="6" spans="1:8" ht="24">
      <c r="A6" s="808"/>
      <c r="B6" s="809"/>
      <c r="C6" s="404" t="s">
        <v>393</v>
      </c>
      <c r="D6" s="404" t="s">
        <v>394</v>
      </c>
      <c r="E6" s="818"/>
      <c r="F6" s="817"/>
      <c r="G6" s="817"/>
      <c r="H6" s="403" t="s">
        <v>625</v>
      </c>
    </row>
    <row r="7" spans="1:8">
      <c r="A7" s="394">
        <v>1</v>
      </c>
      <c r="B7" s="412" t="s">
        <v>486</v>
      </c>
      <c r="C7" s="623">
        <v>1129448.44</v>
      </c>
      <c r="D7" s="623">
        <v>50154148.749999993</v>
      </c>
      <c r="E7" s="623">
        <v>401567.12000000017</v>
      </c>
      <c r="F7" s="623">
        <v>0</v>
      </c>
      <c r="G7" s="623">
        <v>0</v>
      </c>
      <c r="H7" s="646">
        <f t="shared" ref="H7:H34" si="0">C7+D7-E7-F7</f>
        <v>50882030.069999993</v>
      </c>
    </row>
    <row r="8" spans="1:8">
      <c r="A8" s="394">
        <v>2</v>
      </c>
      <c r="B8" s="412" t="s">
        <v>399</v>
      </c>
      <c r="C8" s="623">
        <v>3073406.1999999997</v>
      </c>
      <c r="D8" s="623">
        <v>137440890.84999996</v>
      </c>
      <c r="E8" s="623">
        <v>1472252.959999999</v>
      </c>
      <c r="F8" s="623">
        <v>0</v>
      </c>
      <c r="G8" s="623">
        <v>0</v>
      </c>
      <c r="H8" s="646">
        <f t="shared" si="0"/>
        <v>139042044.08999994</v>
      </c>
    </row>
    <row r="9" spans="1:8">
      <c r="A9" s="394">
        <v>3</v>
      </c>
      <c r="B9" s="412" t="s">
        <v>400</v>
      </c>
      <c r="C9" s="623">
        <v>0</v>
      </c>
      <c r="D9" s="623">
        <v>0</v>
      </c>
      <c r="E9" s="623">
        <v>0</v>
      </c>
      <c r="F9" s="623">
        <v>0</v>
      </c>
      <c r="G9" s="623">
        <v>0</v>
      </c>
      <c r="H9" s="646">
        <f t="shared" si="0"/>
        <v>0</v>
      </c>
    </row>
    <row r="10" spans="1:8">
      <c r="A10" s="394">
        <v>4</v>
      </c>
      <c r="B10" s="412" t="s">
        <v>487</v>
      </c>
      <c r="C10" s="623">
        <v>3174476.8</v>
      </c>
      <c r="D10" s="623">
        <v>54259254.539999999</v>
      </c>
      <c r="E10" s="623">
        <v>600940.06999999995</v>
      </c>
      <c r="F10" s="623">
        <v>0</v>
      </c>
      <c r="G10" s="623">
        <v>0</v>
      </c>
      <c r="H10" s="646">
        <f t="shared" si="0"/>
        <v>56832791.269999996</v>
      </c>
    </row>
    <row r="11" spans="1:8">
      <c r="A11" s="394">
        <v>5</v>
      </c>
      <c r="B11" s="412" t="s">
        <v>401</v>
      </c>
      <c r="C11" s="623">
        <v>13329984.690000003</v>
      </c>
      <c r="D11" s="623">
        <v>153527055.83999991</v>
      </c>
      <c r="E11" s="623">
        <v>1137353.4500000002</v>
      </c>
      <c r="F11" s="623">
        <v>0</v>
      </c>
      <c r="G11" s="623">
        <v>0</v>
      </c>
      <c r="H11" s="646">
        <f t="shared" si="0"/>
        <v>165719687.07999992</v>
      </c>
    </row>
    <row r="12" spans="1:8">
      <c r="A12" s="394">
        <v>6</v>
      </c>
      <c r="B12" s="412" t="s">
        <v>402</v>
      </c>
      <c r="C12" s="623">
        <v>235367.92</v>
      </c>
      <c r="D12" s="623">
        <v>42517326.180000007</v>
      </c>
      <c r="E12" s="623">
        <v>138859.41000000006</v>
      </c>
      <c r="F12" s="623">
        <v>0</v>
      </c>
      <c r="G12" s="623">
        <v>0</v>
      </c>
      <c r="H12" s="646">
        <f t="shared" si="0"/>
        <v>42613834.690000013</v>
      </c>
    </row>
    <row r="13" spans="1:8">
      <c r="A13" s="394">
        <v>7</v>
      </c>
      <c r="B13" s="412" t="s">
        <v>403</v>
      </c>
      <c r="C13" s="623">
        <v>2499446.3400000003</v>
      </c>
      <c r="D13" s="623">
        <v>2586212.7300000004</v>
      </c>
      <c r="E13" s="623">
        <v>55511.88</v>
      </c>
      <c r="F13" s="623">
        <v>0</v>
      </c>
      <c r="G13" s="623">
        <v>0</v>
      </c>
      <c r="H13" s="646">
        <f t="shared" si="0"/>
        <v>5030147.1900000004</v>
      </c>
    </row>
    <row r="14" spans="1:8">
      <c r="A14" s="394">
        <v>8</v>
      </c>
      <c r="B14" s="412" t="s">
        <v>404</v>
      </c>
      <c r="C14" s="623">
        <v>17600.57</v>
      </c>
      <c r="D14" s="623">
        <v>7791117.3200000003</v>
      </c>
      <c r="E14" s="623">
        <v>28245.79</v>
      </c>
      <c r="F14" s="623">
        <v>0</v>
      </c>
      <c r="G14" s="623">
        <v>0</v>
      </c>
      <c r="H14" s="646">
        <f t="shared" si="0"/>
        <v>7780472.1000000006</v>
      </c>
    </row>
    <row r="15" spans="1:8">
      <c r="A15" s="394">
        <v>9</v>
      </c>
      <c r="B15" s="412" t="s">
        <v>405</v>
      </c>
      <c r="C15" s="623">
        <v>15161.71</v>
      </c>
      <c r="D15" s="623">
        <v>7538514.8999999994</v>
      </c>
      <c r="E15" s="623">
        <v>65818.100000000006</v>
      </c>
      <c r="F15" s="623">
        <v>0</v>
      </c>
      <c r="G15" s="623">
        <v>0</v>
      </c>
      <c r="H15" s="646">
        <f t="shared" si="0"/>
        <v>7487858.5099999998</v>
      </c>
    </row>
    <row r="16" spans="1:8">
      <c r="A16" s="394">
        <v>10</v>
      </c>
      <c r="B16" s="412" t="s">
        <v>406</v>
      </c>
      <c r="C16" s="623">
        <v>0</v>
      </c>
      <c r="D16" s="623">
        <v>1785563.4</v>
      </c>
      <c r="E16" s="623">
        <v>2527.52</v>
      </c>
      <c r="F16" s="623">
        <v>0</v>
      </c>
      <c r="G16" s="623">
        <v>0</v>
      </c>
      <c r="H16" s="646">
        <f t="shared" si="0"/>
        <v>1783035.88</v>
      </c>
    </row>
    <row r="17" spans="1:9">
      <c r="A17" s="394">
        <v>11</v>
      </c>
      <c r="B17" s="412" t="s">
        <v>407</v>
      </c>
      <c r="C17" s="623">
        <v>7708.2400000000007</v>
      </c>
      <c r="D17" s="623">
        <v>173124.55000000002</v>
      </c>
      <c r="E17" s="623">
        <v>8204.91</v>
      </c>
      <c r="F17" s="623">
        <v>0</v>
      </c>
      <c r="G17" s="623">
        <v>0</v>
      </c>
      <c r="H17" s="646">
        <f t="shared" si="0"/>
        <v>172627.88</v>
      </c>
    </row>
    <row r="18" spans="1:9">
      <c r="A18" s="394">
        <v>12</v>
      </c>
      <c r="B18" s="412" t="s">
        <v>408</v>
      </c>
      <c r="C18" s="623">
        <v>7072594.8999999948</v>
      </c>
      <c r="D18" s="623">
        <v>105035273.13000003</v>
      </c>
      <c r="E18" s="623">
        <v>1619239.9899999998</v>
      </c>
      <c r="F18" s="623">
        <v>0</v>
      </c>
      <c r="G18" s="623">
        <v>0</v>
      </c>
      <c r="H18" s="646">
        <f t="shared" si="0"/>
        <v>110488628.04000002</v>
      </c>
    </row>
    <row r="19" spans="1:9">
      <c r="A19" s="394">
        <v>13</v>
      </c>
      <c r="B19" s="412" t="s">
        <v>409</v>
      </c>
      <c r="C19" s="623">
        <v>4142540.7700000023</v>
      </c>
      <c r="D19" s="623">
        <v>23041030.87000002</v>
      </c>
      <c r="E19" s="623">
        <v>1344278.4600000025</v>
      </c>
      <c r="F19" s="623">
        <v>0</v>
      </c>
      <c r="G19" s="623">
        <v>95.71</v>
      </c>
      <c r="H19" s="646">
        <f t="shared" si="0"/>
        <v>25839293.180000022</v>
      </c>
    </row>
    <row r="20" spans="1:9">
      <c r="A20" s="394">
        <v>14</v>
      </c>
      <c r="B20" s="412" t="s">
        <v>410</v>
      </c>
      <c r="C20" s="623">
        <v>12901224.990000002</v>
      </c>
      <c r="D20" s="623">
        <v>88743767.870000005</v>
      </c>
      <c r="E20" s="623">
        <v>1751543.2000000002</v>
      </c>
      <c r="F20" s="623">
        <v>0</v>
      </c>
      <c r="G20" s="623">
        <v>0</v>
      </c>
      <c r="H20" s="646">
        <f t="shared" si="0"/>
        <v>99893449.660000011</v>
      </c>
    </row>
    <row r="21" spans="1:9">
      <c r="A21" s="394">
        <v>15</v>
      </c>
      <c r="B21" s="412" t="s">
        <v>411</v>
      </c>
      <c r="C21" s="623">
        <v>7603672.1699999999</v>
      </c>
      <c r="D21" s="623">
        <v>23958967.749999993</v>
      </c>
      <c r="E21" s="623">
        <v>1785148.03</v>
      </c>
      <c r="F21" s="623">
        <v>0</v>
      </c>
      <c r="G21" s="623">
        <v>0</v>
      </c>
      <c r="H21" s="646">
        <f t="shared" si="0"/>
        <v>29777491.889999993</v>
      </c>
    </row>
    <row r="22" spans="1:9">
      <c r="A22" s="394">
        <v>16</v>
      </c>
      <c r="B22" s="412" t="s">
        <v>412</v>
      </c>
      <c r="C22" s="623">
        <v>529.79</v>
      </c>
      <c r="D22" s="623">
        <v>549932.77</v>
      </c>
      <c r="E22" s="623">
        <v>4196.3900000000003</v>
      </c>
      <c r="F22" s="623">
        <v>0</v>
      </c>
      <c r="G22" s="623">
        <v>0</v>
      </c>
      <c r="H22" s="646">
        <f t="shared" si="0"/>
        <v>546266.17000000004</v>
      </c>
    </row>
    <row r="23" spans="1:9">
      <c r="A23" s="394">
        <v>17</v>
      </c>
      <c r="B23" s="412" t="s">
        <v>490</v>
      </c>
      <c r="C23" s="623">
        <v>22046.590000000004</v>
      </c>
      <c r="D23" s="623">
        <v>14722396.970000003</v>
      </c>
      <c r="E23" s="623">
        <v>75384.680000000008</v>
      </c>
      <c r="F23" s="623">
        <v>0</v>
      </c>
      <c r="G23" s="623">
        <v>0</v>
      </c>
      <c r="H23" s="646">
        <f t="shared" si="0"/>
        <v>14669058.880000003</v>
      </c>
    </row>
    <row r="24" spans="1:9">
      <c r="A24" s="394">
        <v>18</v>
      </c>
      <c r="B24" s="412" t="s">
        <v>413</v>
      </c>
      <c r="C24" s="623">
        <v>8492.5000000000018</v>
      </c>
      <c r="D24" s="623">
        <v>4336500.83</v>
      </c>
      <c r="E24" s="623">
        <v>10315.799999999999</v>
      </c>
      <c r="F24" s="623">
        <v>0</v>
      </c>
      <c r="G24" s="623">
        <v>0</v>
      </c>
      <c r="H24" s="646">
        <f t="shared" si="0"/>
        <v>4334677.53</v>
      </c>
    </row>
    <row r="25" spans="1:9">
      <c r="A25" s="394">
        <v>19</v>
      </c>
      <c r="B25" s="412" t="s">
        <v>414</v>
      </c>
      <c r="C25" s="623">
        <v>3515.37</v>
      </c>
      <c r="D25" s="623">
        <v>1538023.35</v>
      </c>
      <c r="E25" s="623">
        <v>8995.0499999999993</v>
      </c>
      <c r="F25" s="623">
        <v>0</v>
      </c>
      <c r="G25" s="623">
        <v>11099.07</v>
      </c>
      <c r="H25" s="646">
        <f t="shared" si="0"/>
        <v>1532543.6700000002</v>
      </c>
    </row>
    <row r="26" spans="1:9">
      <c r="A26" s="394">
        <v>20</v>
      </c>
      <c r="B26" s="412" t="s">
        <v>489</v>
      </c>
      <c r="C26" s="623">
        <v>436083.22</v>
      </c>
      <c r="D26" s="623">
        <v>31124107.529999986</v>
      </c>
      <c r="E26" s="623">
        <v>236367.57</v>
      </c>
      <c r="F26" s="623">
        <v>0</v>
      </c>
      <c r="G26" s="623">
        <v>0</v>
      </c>
      <c r="H26" s="646">
        <f t="shared" si="0"/>
        <v>31323823.179999985</v>
      </c>
      <c r="I26" s="409"/>
    </row>
    <row r="27" spans="1:9">
      <c r="A27" s="394">
        <v>21</v>
      </c>
      <c r="B27" s="412" t="s">
        <v>415</v>
      </c>
      <c r="C27" s="623">
        <v>24061.360000000001</v>
      </c>
      <c r="D27" s="623">
        <v>415083.4</v>
      </c>
      <c r="E27" s="623">
        <v>6609.2799999999988</v>
      </c>
      <c r="F27" s="623">
        <v>0</v>
      </c>
      <c r="G27" s="623">
        <v>0</v>
      </c>
      <c r="H27" s="646">
        <f t="shared" si="0"/>
        <v>432535.48</v>
      </c>
      <c r="I27" s="409"/>
    </row>
    <row r="28" spans="1:9">
      <c r="A28" s="394">
        <v>22</v>
      </c>
      <c r="B28" s="412" t="s">
        <v>416</v>
      </c>
      <c r="C28" s="623">
        <v>272824.55</v>
      </c>
      <c r="D28" s="623">
        <v>965959.98</v>
      </c>
      <c r="E28" s="623">
        <v>68523.03</v>
      </c>
      <c r="F28" s="623">
        <v>0</v>
      </c>
      <c r="G28" s="623">
        <v>0</v>
      </c>
      <c r="H28" s="646">
        <f t="shared" si="0"/>
        <v>1170261.5</v>
      </c>
      <c r="I28" s="409"/>
    </row>
    <row r="29" spans="1:9">
      <c r="A29" s="394">
        <v>23</v>
      </c>
      <c r="B29" s="412" t="s">
        <v>417</v>
      </c>
      <c r="C29" s="623">
        <v>8216187.9799999995</v>
      </c>
      <c r="D29" s="623">
        <v>175704516.00999999</v>
      </c>
      <c r="E29" s="623">
        <v>3932690.9399999874</v>
      </c>
      <c r="F29" s="623">
        <v>0</v>
      </c>
      <c r="G29" s="623">
        <v>0</v>
      </c>
      <c r="H29" s="646">
        <f t="shared" si="0"/>
        <v>179988013.04999998</v>
      </c>
      <c r="I29" s="409"/>
    </row>
    <row r="30" spans="1:9">
      <c r="A30" s="394">
        <v>24</v>
      </c>
      <c r="B30" s="412" t="s">
        <v>488</v>
      </c>
      <c r="C30" s="623">
        <v>3162572.67</v>
      </c>
      <c r="D30" s="623">
        <v>14212405.159999998</v>
      </c>
      <c r="E30" s="623">
        <v>549259.59</v>
      </c>
      <c r="F30" s="623">
        <v>0</v>
      </c>
      <c r="G30" s="623">
        <v>0</v>
      </c>
      <c r="H30" s="646">
        <f t="shared" si="0"/>
        <v>16825718.239999998</v>
      </c>
      <c r="I30" s="409"/>
    </row>
    <row r="31" spans="1:9">
      <c r="A31" s="394">
        <v>25</v>
      </c>
      <c r="B31" s="412" t="s">
        <v>418</v>
      </c>
      <c r="C31" s="623">
        <v>10043639.929999996</v>
      </c>
      <c r="D31" s="623">
        <v>77250168.640000135</v>
      </c>
      <c r="E31" s="623">
        <v>2570286.540000001</v>
      </c>
      <c r="F31" s="623">
        <v>0</v>
      </c>
      <c r="G31" s="623">
        <v>363.37</v>
      </c>
      <c r="H31" s="646">
        <f t="shared" si="0"/>
        <v>84723522.03000012</v>
      </c>
      <c r="I31" s="409"/>
    </row>
    <row r="32" spans="1:9">
      <c r="A32" s="394">
        <v>26</v>
      </c>
      <c r="B32" s="412" t="s">
        <v>485</v>
      </c>
      <c r="C32" s="623">
        <v>0</v>
      </c>
      <c r="D32" s="623">
        <v>0</v>
      </c>
      <c r="E32" s="623">
        <v>0</v>
      </c>
      <c r="F32" s="623">
        <v>0</v>
      </c>
      <c r="G32" s="623">
        <v>0</v>
      </c>
      <c r="H32" s="646">
        <f t="shared" si="0"/>
        <v>0</v>
      </c>
      <c r="I32" s="409"/>
    </row>
    <row r="33" spans="1:9">
      <c r="A33" s="394">
        <v>27</v>
      </c>
      <c r="B33" s="395" t="s">
        <v>419</v>
      </c>
      <c r="C33" s="623">
        <v>0</v>
      </c>
      <c r="D33" s="623">
        <v>59085350.75999999</v>
      </c>
      <c r="E33" s="623">
        <v>200135.6682495483</v>
      </c>
      <c r="F33" s="623">
        <v>0</v>
      </c>
      <c r="G33" s="623">
        <v>0</v>
      </c>
      <c r="H33" s="646">
        <f t="shared" si="0"/>
        <v>58885215.091750443</v>
      </c>
      <c r="I33" s="409"/>
    </row>
    <row r="34" spans="1:9">
      <c r="A34" s="394">
        <v>28</v>
      </c>
      <c r="B34" s="411" t="s">
        <v>64</v>
      </c>
      <c r="C34" s="641">
        <f>SUM(C7:C33)</f>
        <v>77392587.699999988</v>
      </c>
      <c r="D34" s="641">
        <f>SUM(D7:D33)</f>
        <v>1078456694.0799999</v>
      </c>
      <c r="E34" s="641">
        <f>SUM(E7:E33)</f>
        <v>18074255.428249538</v>
      </c>
      <c r="F34" s="641">
        <f>SUM(F7:F33)</f>
        <v>0</v>
      </c>
      <c r="G34" s="641">
        <f>SUM(G7:G33)</f>
        <v>11558.15</v>
      </c>
      <c r="H34" s="646">
        <f t="shared" si="0"/>
        <v>1137775026.3517504</v>
      </c>
      <c r="I34" s="409"/>
    </row>
    <row r="35" spans="1:9">
      <c r="A35" s="409"/>
      <c r="B35" s="409"/>
      <c r="C35" s="409"/>
      <c r="D35" s="409"/>
      <c r="E35" s="409"/>
      <c r="F35" s="409"/>
      <c r="G35" s="409"/>
      <c r="H35" s="409"/>
      <c r="I35" s="409"/>
    </row>
    <row r="36" spans="1:9">
      <c r="A36" s="409"/>
      <c r="B36" s="410"/>
      <c r="C36" s="409"/>
      <c r="D36" s="409"/>
      <c r="E36" s="409"/>
      <c r="F36" s="409"/>
      <c r="G36" s="409"/>
      <c r="H36" s="409"/>
      <c r="I36" s="409"/>
    </row>
  </sheetData>
  <mergeCells count="5">
    <mergeCell ref="G5:G6"/>
    <mergeCell ref="A5:B6"/>
    <mergeCell ref="C5:D5"/>
    <mergeCell ref="E5:E6"/>
    <mergeCell ref="F5:F6"/>
  </mergeCells>
  <conditionalFormatting sqref="A5">
    <cfRule type="duplicateValues" dxfId="11" priority="1"/>
    <cfRule type="duplicateValues" dxfId="10" priority="2"/>
  </conditionalFormatting>
  <conditionalFormatting sqref="A5">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15"/>
  <sheetViews>
    <sheetView showGridLines="0" zoomScale="80" zoomScaleNormal="80" workbookViewId="0"/>
  </sheetViews>
  <sheetFormatPr defaultColWidth="9.109375" defaultRowHeight="12"/>
  <cols>
    <col min="1" max="1" width="11.88671875" style="382" bestFit="1" customWidth="1"/>
    <col min="2" max="2" width="108" style="382" bestFit="1" customWidth="1"/>
    <col min="3" max="3" width="35.5546875" style="382" customWidth="1"/>
    <col min="4" max="4" width="38.44140625" style="315" customWidth="1"/>
    <col min="5" max="16384" width="9.109375" style="382"/>
  </cols>
  <sheetData>
    <row r="1" spans="1:4" ht="13.8">
      <c r="A1" s="312" t="s">
        <v>30</v>
      </c>
      <c r="B1" s="391" t="str">
        <f>'Info '!C2</f>
        <v>JSC " Halyk Bank Georgia"</v>
      </c>
      <c r="D1" s="382"/>
    </row>
    <row r="2" spans="1:4">
      <c r="A2" s="313" t="s">
        <v>31</v>
      </c>
      <c r="B2" s="720">
        <f>'1. key ratios '!B2</f>
        <v>46203</v>
      </c>
      <c r="D2" s="382"/>
    </row>
    <row r="3" spans="1:4">
      <c r="A3" s="314" t="s">
        <v>420</v>
      </c>
      <c r="D3" s="382"/>
    </row>
    <row r="5" spans="1:4">
      <c r="A5" s="819" t="s">
        <v>634</v>
      </c>
      <c r="B5" s="819"/>
      <c r="C5" s="390" t="s">
        <v>437</v>
      </c>
      <c r="D5" s="390" t="s">
        <v>478</v>
      </c>
    </row>
    <row r="6" spans="1:4">
      <c r="A6" s="420">
        <v>1</v>
      </c>
      <c r="B6" s="413" t="s">
        <v>633</v>
      </c>
      <c r="C6" s="644">
        <v>17877418.190000009</v>
      </c>
      <c r="D6" s="415"/>
    </row>
    <row r="7" spans="1:4">
      <c r="A7" s="417">
        <v>2</v>
      </c>
      <c r="B7" s="413" t="s">
        <v>632</v>
      </c>
      <c r="C7" s="644">
        <f>SUM(C8:C9)</f>
        <v>2763997.2000836851</v>
      </c>
      <c r="D7" s="415">
        <f>SUM(D8:D9)</f>
        <v>0</v>
      </c>
    </row>
    <row r="8" spans="1:4">
      <c r="A8" s="419">
        <v>2.1</v>
      </c>
      <c r="B8" s="418" t="s">
        <v>493</v>
      </c>
      <c r="C8" s="644">
        <v>2150645.8646795815</v>
      </c>
      <c r="D8" s="415"/>
    </row>
    <row r="9" spans="1:4">
      <c r="A9" s="419">
        <v>2.2000000000000002</v>
      </c>
      <c r="B9" s="418" t="s">
        <v>491</v>
      </c>
      <c r="C9" s="644">
        <v>613351.33540410385</v>
      </c>
      <c r="D9" s="415"/>
    </row>
    <row r="10" spans="1:4">
      <c r="A10" s="420">
        <v>3</v>
      </c>
      <c r="B10" s="413" t="s">
        <v>631</v>
      </c>
      <c r="C10" s="644">
        <f>SUM(C11:C13)</f>
        <v>2641700.7475953917</v>
      </c>
      <c r="D10" s="415">
        <f>SUM(D11:D13)</f>
        <v>0</v>
      </c>
    </row>
    <row r="11" spans="1:4">
      <c r="A11" s="419">
        <v>3.1</v>
      </c>
      <c r="B11" s="418" t="s">
        <v>422</v>
      </c>
      <c r="C11" s="644">
        <v>11558.15</v>
      </c>
      <c r="D11" s="415"/>
    </row>
    <row r="12" spans="1:4">
      <c r="A12" s="419">
        <v>3.2</v>
      </c>
      <c r="B12" s="418" t="s">
        <v>630</v>
      </c>
      <c r="C12" s="644">
        <v>2423649.8747609309</v>
      </c>
      <c r="D12" s="415"/>
    </row>
    <row r="13" spans="1:4">
      <c r="A13" s="419">
        <v>3.3</v>
      </c>
      <c r="B13" s="418" t="s">
        <v>492</v>
      </c>
      <c r="C13" s="644">
        <v>206492.72283446096</v>
      </c>
      <c r="D13" s="415"/>
    </row>
    <row r="14" spans="1:4">
      <c r="A14" s="417">
        <v>4</v>
      </c>
      <c r="B14" s="416" t="s">
        <v>629</v>
      </c>
      <c r="C14" s="644">
        <v>-132548.62248830288</v>
      </c>
      <c r="D14" s="415"/>
    </row>
    <row r="15" spans="1:4">
      <c r="A15" s="414">
        <v>5</v>
      </c>
      <c r="B15" s="413" t="s">
        <v>628</v>
      </c>
      <c r="C15" s="645">
        <f>C6+C7-C10+C14</f>
        <v>17867166.02</v>
      </c>
      <c r="D15" s="383">
        <f>D6+D7-D10+D14</f>
        <v>0</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23"/>
  <sheetViews>
    <sheetView showGridLines="0" zoomScale="80" zoomScaleNormal="80" workbookViewId="0"/>
  </sheetViews>
  <sheetFormatPr defaultColWidth="9.109375" defaultRowHeight="12"/>
  <cols>
    <col min="1" max="1" width="11.88671875" style="382" bestFit="1" customWidth="1"/>
    <col min="2" max="2" width="128.88671875" style="382" bestFit="1" customWidth="1"/>
    <col min="3" max="3" width="37" style="382" customWidth="1"/>
    <col min="4" max="4" width="50.5546875" style="382" customWidth="1"/>
    <col min="5" max="16384" width="9.109375" style="382"/>
  </cols>
  <sheetData>
    <row r="1" spans="1:4" ht="13.8">
      <c r="A1" s="312" t="s">
        <v>30</v>
      </c>
      <c r="B1" s="391" t="str">
        <f>'Info '!C2</f>
        <v>JSC " Halyk Bank Georgia"</v>
      </c>
    </row>
    <row r="2" spans="1:4">
      <c r="A2" s="313" t="s">
        <v>31</v>
      </c>
      <c r="B2" s="720">
        <f>'1. key ratios '!B2</f>
        <v>46203</v>
      </c>
    </row>
    <row r="3" spans="1:4">
      <c r="A3" s="314" t="s">
        <v>424</v>
      </c>
    </row>
    <row r="4" spans="1:4">
      <c r="A4" s="314"/>
    </row>
    <row r="5" spans="1:4" ht="15" customHeight="1">
      <c r="A5" s="820" t="s">
        <v>494</v>
      </c>
      <c r="B5" s="821"/>
      <c r="C5" s="824" t="s">
        <v>425</v>
      </c>
      <c r="D5" s="824" t="s">
        <v>426</v>
      </c>
    </row>
    <row r="6" spans="1:4">
      <c r="A6" s="822"/>
      <c r="B6" s="823"/>
      <c r="C6" s="824"/>
      <c r="D6" s="824"/>
    </row>
    <row r="7" spans="1:4">
      <c r="A7" s="423">
        <v>1</v>
      </c>
      <c r="B7" s="383" t="s">
        <v>421</v>
      </c>
      <c r="C7" s="623">
        <v>79926890.840000108</v>
      </c>
      <c r="D7" s="421"/>
    </row>
    <row r="8" spans="1:4">
      <c r="A8" s="425">
        <v>2</v>
      </c>
      <c r="B8" s="425" t="s">
        <v>427</v>
      </c>
      <c r="C8" s="623">
        <v>8143896.3599999994</v>
      </c>
      <c r="D8" s="421"/>
    </row>
    <row r="9" spans="1:4">
      <c r="A9" s="425">
        <v>3</v>
      </c>
      <c r="B9" s="426" t="s">
        <v>637</v>
      </c>
      <c r="C9" s="623">
        <v>0</v>
      </c>
      <c r="D9" s="421"/>
    </row>
    <row r="10" spans="1:4">
      <c r="A10" s="425">
        <v>4</v>
      </c>
      <c r="B10" s="425" t="s">
        <v>428</v>
      </c>
      <c r="C10" s="623">
        <f>SUM(C11:C17)</f>
        <v>10678199.499999875</v>
      </c>
      <c r="D10" s="421"/>
    </row>
    <row r="11" spans="1:4">
      <c r="A11" s="425">
        <v>5</v>
      </c>
      <c r="B11" s="424" t="s">
        <v>636</v>
      </c>
      <c r="C11" s="623">
        <v>971691.91379780532</v>
      </c>
      <c r="D11" s="421"/>
    </row>
    <row r="12" spans="1:4">
      <c r="A12" s="425">
        <v>6</v>
      </c>
      <c r="B12" s="424" t="s">
        <v>429</v>
      </c>
      <c r="C12" s="623">
        <v>5327066.9666045578</v>
      </c>
      <c r="D12" s="421"/>
    </row>
    <row r="13" spans="1:4">
      <c r="A13" s="425">
        <v>7</v>
      </c>
      <c r="B13" s="424" t="s">
        <v>432</v>
      </c>
      <c r="C13" s="623">
        <v>11558.15</v>
      </c>
      <c r="D13" s="421"/>
    </row>
    <row r="14" spans="1:4">
      <c r="A14" s="425">
        <v>8</v>
      </c>
      <c r="B14" s="424" t="s">
        <v>430</v>
      </c>
      <c r="C14" s="623">
        <v>225104.12</v>
      </c>
      <c r="D14" s="729">
        <v>394331.31</v>
      </c>
    </row>
    <row r="15" spans="1:4">
      <c r="A15" s="425">
        <v>9</v>
      </c>
      <c r="B15" s="424" t="s">
        <v>431</v>
      </c>
      <c r="C15" s="623">
        <v>0</v>
      </c>
      <c r="D15" s="729">
        <v>0</v>
      </c>
    </row>
    <row r="16" spans="1:4">
      <c r="A16" s="425">
        <v>10</v>
      </c>
      <c r="B16" s="424" t="s">
        <v>433</v>
      </c>
      <c r="C16" s="623">
        <v>4142186.0844200375</v>
      </c>
      <c r="D16" s="729">
        <v>0</v>
      </c>
    </row>
    <row r="17" spans="1:4">
      <c r="A17" s="425">
        <v>11</v>
      </c>
      <c r="B17" s="424" t="s">
        <v>635</v>
      </c>
      <c r="C17" s="623">
        <v>592.26517747452147</v>
      </c>
      <c r="D17" s="421"/>
    </row>
    <row r="18" spans="1:4">
      <c r="A18" s="423">
        <v>12</v>
      </c>
      <c r="B18" s="422" t="s">
        <v>423</v>
      </c>
      <c r="C18" s="641">
        <f>C7+C8+C9-C10</f>
        <v>77392587.700000226</v>
      </c>
      <c r="D18" s="421"/>
    </row>
    <row r="21" spans="1:4">
      <c r="B21" s="312"/>
    </row>
    <row r="22" spans="1:4">
      <c r="B22" s="313"/>
    </row>
    <row r="23" spans="1:4">
      <c r="B23" s="314"/>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28"/>
  <sheetViews>
    <sheetView showGridLines="0" zoomScale="80" zoomScaleNormal="80" workbookViewId="0"/>
  </sheetViews>
  <sheetFormatPr defaultColWidth="9.109375" defaultRowHeight="12"/>
  <cols>
    <col min="1" max="1" width="11.88671875" style="406" bestFit="1" customWidth="1"/>
    <col min="2" max="2" width="63.88671875" style="406" customWidth="1"/>
    <col min="3" max="3" width="17.109375" style="406" bestFit="1" customWidth="1"/>
    <col min="4" max="18" width="22.109375" style="406" customWidth="1"/>
    <col min="19" max="19" width="23.109375" style="406" bestFit="1" customWidth="1"/>
    <col min="20" max="26" width="22.109375" style="406" customWidth="1"/>
    <col min="27" max="27" width="23.109375" style="406" bestFit="1" customWidth="1"/>
    <col min="28" max="28" width="20" style="406" customWidth="1"/>
    <col min="29" max="16384" width="9.109375" style="406"/>
  </cols>
  <sheetData>
    <row r="1" spans="1:28" ht="13.8">
      <c r="A1" s="312" t="s">
        <v>30</v>
      </c>
      <c r="B1" s="391" t="str">
        <f>'Info '!C2</f>
        <v>JSC " Halyk Bank Georgia"</v>
      </c>
    </row>
    <row r="2" spans="1:28">
      <c r="A2" s="313" t="s">
        <v>31</v>
      </c>
      <c r="B2" s="720">
        <f>'1. key ratios '!B2</f>
        <v>46203</v>
      </c>
      <c r="C2" s="407"/>
    </row>
    <row r="3" spans="1:28">
      <c r="A3" s="314" t="s">
        <v>434</v>
      </c>
    </row>
    <row r="5" spans="1:28" ht="15" customHeight="1">
      <c r="A5" s="826" t="s">
        <v>649</v>
      </c>
      <c r="B5" s="827"/>
      <c r="C5" s="832" t="s">
        <v>435</v>
      </c>
      <c r="D5" s="833"/>
      <c r="E5" s="833"/>
      <c r="F5" s="833"/>
      <c r="G5" s="833"/>
      <c r="H5" s="833"/>
      <c r="I5" s="833"/>
      <c r="J5" s="833"/>
      <c r="K5" s="833"/>
      <c r="L5" s="833"/>
      <c r="M5" s="833"/>
      <c r="N5" s="833"/>
      <c r="O5" s="833"/>
      <c r="P5" s="833"/>
      <c r="Q5" s="833"/>
      <c r="R5" s="833"/>
      <c r="S5" s="833"/>
      <c r="T5" s="438"/>
      <c r="U5" s="438"/>
      <c r="V5" s="438"/>
      <c r="W5" s="438"/>
      <c r="X5" s="438"/>
      <c r="Y5" s="438"/>
      <c r="Z5" s="438"/>
      <c r="AA5" s="437"/>
      <c r="AB5" s="430"/>
    </row>
    <row r="6" spans="1:28" ht="12" customHeight="1">
      <c r="A6" s="828"/>
      <c r="B6" s="829"/>
      <c r="C6" s="834" t="s">
        <v>64</v>
      </c>
      <c r="D6" s="836" t="s">
        <v>648</v>
      </c>
      <c r="E6" s="836"/>
      <c r="F6" s="836"/>
      <c r="G6" s="836"/>
      <c r="H6" s="836" t="s">
        <v>647</v>
      </c>
      <c r="I6" s="836"/>
      <c r="J6" s="836"/>
      <c r="K6" s="836"/>
      <c r="L6" s="436"/>
      <c r="M6" s="837" t="s">
        <v>646</v>
      </c>
      <c r="N6" s="837"/>
      <c r="O6" s="837"/>
      <c r="P6" s="837"/>
      <c r="Q6" s="837"/>
      <c r="R6" s="837"/>
      <c r="S6" s="817"/>
      <c r="T6" s="435"/>
      <c r="U6" s="825" t="s">
        <v>645</v>
      </c>
      <c r="V6" s="825"/>
      <c r="W6" s="825"/>
      <c r="X6" s="825"/>
      <c r="Y6" s="825"/>
      <c r="Z6" s="825"/>
      <c r="AA6" s="818"/>
      <c r="AB6" s="434"/>
    </row>
    <row r="7" spans="1:28" ht="24">
      <c r="A7" s="830"/>
      <c r="B7" s="831"/>
      <c r="C7" s="835"/>
      <c r="D7" s="433"/>
      <c r="E7" s="431" t="s">
        <v>436</v>
      </c>
      <c r="F7" s="403" t="s">
        <v>643</v>
      </c>
      <c r="G7" s="405" t="s">
        <v>644</v>
      </c>
      <c r="H7" s="407"/>
      <c r="I7" s="431" t="s">
        <v>436</v>
      </c>
      <c r="J7" s="403" t="s">
        <v>643</v>
      </c>
      <c r="K7" s="405" t="s">
        <v>644</v>
      </c>
      <c r="L7" s="432"/>
      <c r="M7" s="431" t="s">
        <v>436</v>
      </c>
      <c r="N7" s="431" t="s">
        <v>643</v>
      </c>
      <c r="O7" s="431" t="s">
        <v>642</v>
      </c>
      <c r="P7" s="431" t="s">
        <v>641</v>
      </c>
      <c r="Q7" s="431" t="s">
        <v>640</v>
      </c>
      <c r="R7" s="403" t="s">
        <v>639</v>
      </c>
      <c r="S7" s="431" t="s">
        <v>638</v>
      </c>
      <c r="T7" s="432"/>
      <c r="U7" s="431" t="s">
        <v>436</v>
      </c>
      <c r="V7" s="431" t="s">
        <v>643</v>
      </c>
      <c r="W7" s="431" t="s">
        <v>642</v>
      </c>
      <c r="X7" s="431" t="s">
        <v>641</v>
      </c>
      <c r="Y7" s="431" t="s">
        <v>640</v>
      </c>
      <c r="Z7" s="403" t="s">
        <v>639</v>
      </c>
      <c r="AA7" s="431" t="s">
        <v>638</v>
      </c>
      <c r="AB7" s="430"/>
    </row>
    <row r="8" spans="1:28">
      <c r="A8" s="429">
        <v>1</v>
      </c>
      <c r="B8" s="399" t="s">
        <v>437</v>
      </c>
      <c r="C8" s="641">
        <v>1002923010.4000006</v>
      </c>
      <c r="D8" s="623">
        <v>842947553.33000052</v>
      </c>
      <c r="E8" s="623">
        <v>45349155.70000001</v>
      </c>
      <c r="F8" s="623">
        <v>9214491.379999999</v>
      </c>
      <c r="G8" s="623">
        <v>0</v>
      </c>
      <c r="H8" s="623">
        <v>82582869.370000005</v>
      </c>
      <c r="I8" s="623">
        <v>8304239.6600000001</v>
      </c>
      <c r="J8" s="623">
        <v>24643143.420000002</v>
      </c>
      <c r="K8" s="623">
        <v>0</v>
      </c>
      <c r="L8" s="623">
        <v>75305025.800000012</v>
      </c>
      <c r="M8" s="623">
        <v>7133007.4399999995</v>
      </c>
      <c r="N8" s="623">
        <v>6838627.0800000001</v>
      </c>
      <c r="O8" s="623">
        <v>7443195.9900000012</v>
      </c>
      <c r="P8" s="623">
        <v>8317092.1500000004</v>
      </c>
      <c r="Q8" s="623">
        <v>5532667.8999999994</v>
      </c>
      <c r="R8" s="623">
        <v>13458051.379999999</v>
      </c>
      <c r="S8" s="623">
        <v>1620620.6400000001</v>
      </c>
      <c r="T8" s="623">
        <v>2087561.9</v>
      </c>
      <c r="U8" s="623">
        <v>0</v>
      </c>
      <c r="V8" s="623">
        <v>0</v>
      </c>
      <c r="W8" s="623">
        <v>0</v>
      </c>
      <c r="X8" s="623">
        <v>0</v>
      </c>
      <c r="Y8" s="623">
        <v>81217.889999999985</v>
      </c>
      <c r="Z8" s="623">
        <v>1948002.08</v>
      </c>
      <c r="AA8" s="623">
        <v>58341.93</v>
      </c>
      <c r="AB8" s="427"/>
    </row>
    <row r="9" spans="1:28">
      <c r="A9" s="394">
        <v>1.1000000000000001</v>
      </c>
      <c r="B9" s="428" t="s">
        <v>438</v>
      </c>
      <c r="C9" s="642">
        <v>0</v>
      </c>
      <c r="D9" s="623">
        <v>0</v>
      </c>
      <c r="E9" s="623">
        <v>0</v>
      </c>
      <c r="F9" s="623">
        <v>0</v>
      </c>
      <c r="G9" s="623">
        <v>0</v>
      </c>
      <c r="H9" s="623">
        <v>0</v>
      </c>
      <c r="I9" s="623">
        <v>0</v>
      </c>
      <c r="J9" s="623">
        <v>0</v>
      </c>
      <c r="K9" s="623">
        <v>0</v>
      </c>
      <c r="L9" s="623">
        <v>0</v>
      </c>
      <c r="M9" s="623">
        <v>0</v>
      </c>
      <c r="N9" s="623">
        <v>0</v>
      </c>
      <c r="O9" s="623">
        <v>0</v>
      </c>
      <c r="P9" s="623">
        <v>0</v>
      </c>
      <c r="Q9" s="623">
        <v>0</v>
      </c>
      <c r="R9" s="623">
        <v>0</v>
      </c>
      <c r="S9" s="623">
        <v>0</v>
      </c>
      <c r="T9" s="623">
        <v>0</v>
      </c>
      <c r="U9" s="623">
        <v>0</v>
      </c>
      <c r="V9" s="623">
        <v>0</v>
      </c>
      <c r="W9" s="623">
        <v>0</v>
      </c>
      <c r="X9" s="623">
        <v>0</v>
      </c>
      <c r="Y9" s="623">
        <v>0</v>
      </c>
      <c r="Z9" s="623">
        <v>0</v>
      </c>
      <c r="AA9" s="623">
        <v>0</v>
      </c>
      <c r="AB9" s="427"/>
    </row>
    <row r="10" spans="1:28">
      <c r="A10" s="394">
        <v>1.2</v>
      </c>
      <c r="B10" s="428" t="s">
        <v>439</v>
      </c>
      <c r="C10" s="642">
        <v>0</v>
      </c>
      <c r="D10" s="623">
        <v>0</v>
      </c>
      <c r="E10" s="623">
        <v>0</v>
      </c>
      <c r="F10" s="623">
        <v>0</v>
      </c>
      <c r="G10" s="623">
        <v>0</v>
      </c>
      <c r="H10" s="623">
        <v>0</v>
      </c>
      <c r="I10" s="623">
        <v>0</v>
      </c>
      <c r="J10" s="623">
        <v>0</v>
      </c>
      <c r="K10" s="623">
        <v>0</v>
      </c>
      <c r="L10" s="623">
        <v>0</v>
      </c>
      <c r="M10" s="623">
        <v>0</v>
      </c>
      <c r="N10" s="623">
        <v>0</v>
      </c>
      <c r="O10" s="623">
        <v>0</v>
      </c>
      <c r="P10" s="623">
        <v>0</v>
      </c>
      <c r="Q10" s="623">
        <v>0</v>
      </c>
      <c r="R10" s="623">
        <v>0</v>
      </c>
      <c r="S10" s="623">
        <v>0</v>
      </c>
      <c r="T10" s="623">
        <v>0</v>
      </c>
      <c r="U10" s="623">
        <v>0</v>
      </c>
      <c r="V10" s="623">
        <v>0</v>
      </c>
      <c r="W10" s="623">
        <v>0</v>
      </c>
      <c r="X10" s="623">
        <v>0</v>
      </c>
      <c r="Y10" s="623">
        <v>0</v>
      </c>
      <c r="Z10" s="623">
        <v>0</v>
      </c>
      <c r="AA10" s="623">
        <v>0</v>
      </c>
      <c r="AB10" s="427"/>
    </row>
    <row r="11" spans="1:28">
      <c r="A11" s="394">
        <v>1.3</v>
      </c>
      <c r="B11" s="428" t="s">
        <v>440</v>
      </c>
      <c r="C11" s="642">
        <v>0</v>
      </c>
      <c r="D11" s="623">
        <v>0</v>
      </c>
      <c r="E11" s="623">
        <v>0</v>
      </c>
      <c r="F11" s="623">
        <v>0</v>
      </c>
      <c r="G11" s="623">
        <v>0</v>
      </c>
      <c r="H11" s="623">
        <v>0</v>
      </c>
      <c r="I11" s="623">
        <v>0</v>
      </c>
      <c r="J11" s="623">
        <v>0</v>
      </c>
      <c r="K11" s="623">
        <v>0</v>
      </c>
      <c r="L11" s="623">
        <v>0</v>
      </c>
      <c r="M11" s="623">
        <v>0</v>
      </c>
      <c r="N11" s="623">
        <v>0</v>
      </c>
      <c r="O11" s="623">
        <v>0</v>
      </c>
      <c r="P11" s="623">
        <v>0</v>
      </c>
      <c r="Q11" s="623">
        <v>0</v>
      </c>
      <c r="R11" s="623">
        <v>0</v>
      </c>
      <c r="S11" s="623">
        <v>0</v>
      </c>
      <c r="T11" s="623">
        <v>0</v>
      </c>
      <c r="U11" s="623">
        <v>0</v>
      </c>
      <c r="V11" s="623">
        <v>0</v>
      </c>
      <c r="W11" s="623">
        <v>0</v>
      </c>
      <c r="X11" s="623">
        <v>0</v>
      </c>
      <c r="Y11" s="623">
        <v>0</v>
      </c>
      <c r="Z11" s="623">
        <v>0</v>
      </c>
      <c r="AA11" s="623">
        <v>0</v>
      </c>
      <c r="AB11" s="427"/>
    </row>
    <row r="12" spans="1:28">
      <c r="A12" s="394">
        <v>1.4</v>
      </c>
      <c r="B12" s="428" t="s">
        <v>441</v>
      </c>
      <c r="C12" s="642">
        <v>56501426.759999998</v>
      </c>
      <c r="D12" s="623">
        <v>55648624.859999999</v>
      </c>
      <c r="E12" s="623">
        <v>740239.46</v>
      </c>
      <c r="F12" s="623">
        <v>3193247.7</v>
      </c>
      <c r="G12" s="623">
        <v>0</v>
      </c>
      <c r="H12" s="623">
        <v>0</v>
      </c>
      <c r="I12" s="623">
        <v>0</v>
      </c>
      <c r="J12" s="623">
        <v>0</v>
      </c>
      <c r="K12" s="623">
        <v>0</v>
      </c>
      <c r="L12" s="623">
        <v>794459.97</v>
      </c>
      <c r="M12" s="623">
        <v>0</v>
      </c>
      <c r="N12" s="623">
        <v>0</v>
      </c>
      <c r="O12" s="623">
        <v>0</v>
      </c>
      <c r="P12" s="623">
        <v>0</v>
      </c>
      <c r="Q12" s="623">
        <v>0</v>
      </c>
      <c r="R12" s="623">
        <v>160921.69</v>
      </c>
      <c r="S12" s="623">
        <v>633538.28</v>
      </c>
      <c r="T12" s="623">
        <v>58341.93</v>
      </c>
      <c r="U12" s="623">
        <v>0</v>
      </c>
      <c r="V12" s="623">
        <v>0</v>
      </c>
      <c r="W12" s="623">
        <v>0</v>
      </c>
      <c r="X12" s="623">
        <v>0</v>
      </c>
      <c r="Y12" s="623">
        <v>0</v>
      </c>
      <c r="Z12" s="623">
        <v>0</v>
      </c>
      <c r="AA12" s="623">
        <v>58341.93</v>
      </c>
      <c r="AB12" s="427"/>
    </row>
    <row r="13" spans="1:28">
      <c r="A13" s="394">
        <v>1.5</v>
      </c>
      <c r="B13" s="428" t="s">
        <v>442</v>
      </c>
      <c r="C13" s="642">
        <v>510836224.46999997</v>
      </c>
      <c r="D13" s="623">
        <v>425590782.45999998</v>
      </c>
      <c r="E13" s="623">
        <v>33134553.720000006</v>
      </c>
      <c r="F13" s="623">
        <v>6021243.6799999997</v>
      </c>
      <c r="G13" s="623">
        <v>0</v>
      </c>
      <c r="H13" s="623">
        <v>52907387.510000005</v>
      </c>
      <c r="I13" s="623">
        <v>5751624.7000000002</v>
      </c>
      <c r="J13" s="623">
        <v>15685218.870000001</v>
      </c>
      <c r="K13" s="623">
        <v>0</v>
      </c>
      <c r="L13" s="623">
        <v>30693947.880000003</v>
      </c>
      <c r="M13" s="623">
        <v>2384414.4400000004</v>
      </c>
      <c r="N13" s="623">
        <v>4110075.68</v>
      </c>
      <c r="O13" s="623">
        <v>1949454.6900000002</v>
      </c>
      <c r="P13" s="623">
        <v>2990757.3000000003</v>
      </c>
      <c r="Q13" s="623">
        <v>910105.97</v>
      </c>
      <c r="R13" s="623">
        <v>6534756.0499999989</v>
      </c>
      <c r="S13" s="623">
        <v>22541.75</v>
      </c>
      <c r="T13" s="623">
        <v>1644106.62</v>
      </c>
      <c r="U13" s="623">
        <v>0</v>
      </c>
      <c r="V13" s="623">
        <v>0</v>
      </c>
      <c r="W13" s="623">
        <v>0</v>
      </c>
      <c r="X13" s="623">
        <v>0</v>
      </c>
      <c r="Y13" s="623">
        <v>0</v>
      </c>
      <c r="Z13" s="623">
        <v>1644106.62</v>
      </c>
      <c r="AA13" s="623">
        <v>0</v>
      </c>
      <c r="AB13" s="427"/>
    </row>
    <row r="14" spans="1:28">
      <c r="A14" s="394">
        <v>1.6</v>
      </c>
      <c r="B14" s="428" t="s">
        <v>443</v>
      </c>
      <c r="C14" s="642">
        <v>435585359.17000055</v>
      </c>
      <c r="D14" s="623">
        <v>361708146.01000053</v>
      </c>
      <c r="E14" s="623">
        <v>11474362.520000001</v>
      </c>
      <c r="F14" s="623">
        <v>0</v>
      </c>
      <c r="G14" s="623">
        <v>0</v>
      </c>
      <c r="H14" s="623">
        <v>29675481.860000007</v>
      </c>
      <c r="I14" s="623">
        <v>2552614.9600000004</v>
      </c>
      <c r="J14" s="623">
        <v>8957924.5500000007</v>
      </c>
      <c r="K14" s="623">
        <v>0</v>
      </c>
      <c r="L14" s="623">
        <v>43816617.950000018</v>
      </c>
      <c r="M14" s="623">
        <v>4748592.9999999991</v>
      </c>
      <c r="N14" s="623">
        <v>2728551.4</v>
      </c>
      <c r="O14" s="623">
        <v>5493741.3000000007</v>
      </c>
      <c r="P14" s="623">
        <v>5326334.8499999996</v>
      </c>
      <c r="Q14" s="623">
        <v>4622561.93</v>
      </c>
      <c r="R14" s="623">
        <v>6762373.6399999987</v>
      </c>
      <c r="S14" s="623">
        <v>964540.6100000001</v>
      </c>
      <c r="T14" s="623">
        <v>385113.35</v>
      </c>
      <c r="U14" s="623">
        <v>0</v>
      </c>
      <c r="V14" s="623">
        <v>0</v>
      </c>
      <c r="W14" s="623">
        <v>0</v>
      </c>
      <c r="X14" s="623">
        <v>0</v>
      </c>
      <c r="Y14" s="623">
        <v>81217.889999999985</v>
      </c>
      <c r="Z14" s="623">
        <v>303895.46000000002</v>
      </c>
      <c r="AA14" s="623">
        <v>0</v>
      </c>
      <c r="AB14" s="427"/>
    </row>
    <row r="15" spans="1:28">
      <c r="A15" s="429">
        <v>2</v>
      </c>
      <c r="B15" s="411" t="s">
        <v>444</v>
      </c>
      <c r="C15" s="641">
        <v>5959288.8999999994</v>
      </c>
      <c r="D15" s="623">
        <v>5959288.8999999994</v>
      </c>
      <c r="E15" s="623">
        <v>0</v>
      </c>
      <c r="F15" s="623">
        <v>0</v>
      </c>
      <c r="G15" s="623">
        <v>0</v>
      </c>
      <c r="H15" s="623">
        <v>0</v>
      </c>
      <c r="I15" s="623">
        <v>0</v>
      </c>
      <c r="J15" s="623">
        <v>0</v>
      </c>
      <c r="K15" s="623">
        <v>0</v>
      </c>
      <c r="L15" s="623">
        <v>0</v>
      </c>
      <c r="M15" s="623">
        <v>0</v>
      </c>
      <c r="N15" s="623">
        <v>0</v>
      </c>
      <c r="O15" s="623">
        <v>0</v>
      </c>
      <c r="P15" s="623">
        <v>0</v>
      </c>
      <c r="Q15" s="623">
        <v>0</v>
      </c>
      <c r="R15" s="623">
        <v>0</v>
      </c>
      <c r="S15" s="623">
        <v>0</v>
      </c>
      <c r="T15" s="623">
        <v>0</v>
      </c>
      <c r="U15" s="623">
        <v>0</v>
      </c>
      <c r="V15" s="623">
        <v>0</v>
      </c>
      <c r="W15" s="623">
        <v>0</v>
      </c>
      <c r="X15" s="623">
        <v>0</v>
      </c>
      <c r="Y15" s="623">
        <v>0</v>
      </c>
      <c r="Z15" s="623">
        <v>0</v>
      </c>
      <c r="AA15" s="623">
        <v>0</v>
      </c>
      <c r="AB15" s="427"/>
    </row>
    <row r="16" spans="1:28">
      <c r="A16" s="394">
        <v>2.1</v>
      </c>
      <c r="B16" s="428" t="s">
        <v>438</v>
      </c>
      <c r="C16" s="642">
        <v>0</v>
      </c>
      <c r="D16" s="623">
        <v>0</v>
      </c>
      <c r="E16" s="623">
        <v>0</v>
      </c>
      <c r="F16" s="623">
        <v>0</v>
      </c>
      <c r="G16" s="623">
        <v>0</v>
      </c>
      <c r="H16" s="623">
        <v>0</v>
      </c>
      <c r="I16" s="623">
        <v>0</v>
      </c>
      <c r="J16" s="623">
        <v>0</v>
      </c>
      <c r="K16" s="623">
        <v>0</v>
      </c>
      <c r="L16" s="623">
        <v>0</v>
      </c>
      <c r="M16" s="623">
        <v>0</v>
      </c>
      <c r="N16" s="623">
        <v>0</v>
      </c>
      <c r="O16" s="623">
        <v>0</v>
      </c>
      <c r="P16" s="623">
        <v>0</v>
      </c>
      <c r="Q16" s="623">
        <v>0</v>
      </c>
      <c r="R16" s="623">
        <v>0</v>
      </c>
      <c r="S16" s="623">
        <v>0</v>
      </c>
      <c r="T16" s="623">
        <v>0</v>
      </c>
      <c r="U16" s="623">
        <v>0</v>
      </c>
      <c r="V16" s="623">
        <v>0</v>
      </c>
      <c r="W16" s="623">
        <v>0</v>
      </c>
      <c r="X16" s="623">
        <v>0</v>
      </c>
      <c r="Y16" s="623">
        <v>0</v>
      </c>
      <c r="Z16" s="623">
        <v>0</v>
      </c>
      <c r="AA16" s="623">
        <v>0</v>
      </c>
      <c r="AB16" s="427"/>
    </row>
    <row r="17" spans="1:28">
      <c r="A17" s="394">
        <v>2.2000000000000002</v>
      </c>
      <c r="B17" s="428" t="s">
        <v>439</v>
      </c>
      <c r="C17" s="642">
        <v>5959288.8999999994</v>
      </c>
      <c r="D17" s="623">
        <v>5959288.8999999994</v>
      </c>
      <c r="E17" s="623">
        <v>0</v>
      </c>
      <c r="F17" s="623">
        <v>0</v>
      </c>
      <c r="G17" s="623">
        <v>0</v>
      </c>
      <c r="H17" s="623">
        <v>0</v>
      </c>
      <c r="I17" s="623">
        <v>0</v>
      </c>
      <c r="J17" s="623">
        <v>0</v>
      </c>
      <c r="K17" s="623">
        <v>0</v>
      </c>
      <c r="L17" s="623">
        <v>0</v>
      </c>
      <c r="M17" s="623">
        <v>0</v>
      </c>
      <c r="N17" s="623">
        <v>0</v>
      </c>
      <c r="O17" s="623">
        <v>0</v>
      </c>
      <c r="P17" s="623">
        <v>0</v>
      </c>
      <c r="Q17" s="623">
        <v>0</v>
      </c>
      <c r="R17" s="623">
        <v>0</v>
      </c>
      <c r="S17" s="623">
        <v>0</v>
      </c>
      <c r="T17" s="623">
        <v>0</v>
      </c>
      <c r="U17" s="623">
        <v>0</v>
      </c>
      <c r="V17" s="623">
        <v>0</v>
      </c>
      <c r="W17" s="623">
        <v>0</v>
      </c>
      <c r="X17" s="623">
        <v>0</v>
      </c>
      <c r="Y17" s="623">
        <v>0</v>
      </c>
      <c r="Z17" s="623">
        <v>0</v>
      </c>
      <c r="AA17" s="623">
        <v>0</v>
      </c>
      <c r="AB17" s="427"/>
    </row>
    <row r="18" spans="1:28">
      <c r="A18" s="394">
        <v>2.2999999999999998</v>
      </c>
      <c r="B18" s="428" t="s">
        <v>440</v>
      </c>
      <c r="C18" s="642">
        <v>0</v>
      </c>
      <c r="D18" s="623">
        <v>0</v>
      </c>
      <c r="E18" s="623">
        <v>0</v>
      </c>
      <c r="F18" s="623">
        <v>0</v>
      </c>
      <c r="G18" s="623">
        <v>0</v>
      </c>
      <c r="H18" s="623">
        <v>0</v>
      </c>
      <c r="I18" s="623">
        <v>0</v>
      </c>
      <c r="J18" s="623">
        <v>0</v>
      </c>
      <c r="K18" s="623">
        <v>0</v>
      </c>
      <c r="L18" s="623">
        <v>0</v>
      </c>
      <c r="M18" s="623">
        <v>0</v>
      </c>
      <c r="N18" s="623">
        <v>0</v>
      </c>
      <c r="O18" s="623">
        <v>0</v>
      </c>
      <c r="P18" s="623">
        <v>0</v>
      </c>
      <c r="Q18" s="623">
        <v>0</v>
      </c>
      <c r="R18" s="623">
        <v>0</v>
      </c>
      <c r="S18" s="623">
        <v>0</v>
      </c>
      <c r="T18" s="623">
        <v>0</v>
      </c>
      <c r="U18" s="623">
        <v>0</v>
      </c>
      <c r="V18" s="623">
        <v>0</v>
      </c>
      <c r="W18" s="623">
        <v>0</v>
      </c>
      <c r="X18" s="623">
        <v>0</v>
      </c>
      <c r="Y18" s="623">
        <v>0</v>
      </c>
      <c r="Z18" s="623">
        <v>0</v>
      </c>
      <c r="AA18" s="623">
        <v>0</v>
      </c>
      <c r="AB18" s="427"/>
    </row>
    <row r="19" spans="1:28">
      <c r="A19" s="394">
        <v>2.4</v>
      </c>
      <c r="B19" s="428" t="s">
        <v>441</v>
      </c>
      <c r="C19" s="642">
        <v>0</v>
      </c>
      <c r="D19" s="623">
        <v>0</v>
      </c>
      <c r="E19" s="623">
        <v>0</v>
      </c>
      <c r="F19" s="623">
        <v>0</v>
      </c>
      <c r="G19" s="623">
        <v>0</v>
      </c>
      <c r="H19" s="623">
        <v>0</v>
      </c>
      <c r="I19" s="623">
        <v>0</v>
      </c>
      <c r="J19" s="623">
        <v>0</v>
      </c>
      <c r="K19" s="623">
        <v>0</v>
      </c>
      <c r="L19" s="623">
        <v>0</v>
      </c>
      <c r="M19" s="623">
        <v>0</v>
      </c>
      <c r="N19" s="623">
        <v>0</v>
      </c>
      <c r="O19" s="623">
        <v>0</v>
      </c>
      <c r="P19" s="623">
        <v>0</v>
      </c>
      <c r="Q19" s="623">
        <v>0</v>
      </c>
      <c r="R19" s="623">
        <v>0</v>
      </c>
      <c r="S19" s="623">
        <v>0</v>
      </c>
      <c r="T19" s="623">
        <v>0</v>
      </c>
      <c r="U19" s="623">
        <v>0</v>
      </c>
      <c r="V19" s="623">
        <v>0</v>
      </c>
      <c r="W19" s="623">
        <v>0</v>
      </c>
      <c r="X19" s="623">
        <v>0</v>
      </c>
      <c r="Y19" s="623">
        <v>0</v>
      </c>
      <c r="Z19" s="623">
        <v>0</v>
      </c>
      <c r="AA19" s="623">
        <v>0</v>
      </c>
      <c r="AB19" s="427"/>
    </row>
    <row r="20" spans="1:28">
      <c r="A20" s="394">
        <v>2.5</v>
      </c>
      <c r="B20" s="428" t="s">
        <v>442</v>
      </c>
      <c r="C20" s="642">
        <v>0</v>
      </c>
      <c r="D20" s="623">
        <v>0</v>
      </c>
      <c r="E20" s="623">
        <v>0</v>
      </c>
      <c r="F20" s="623">
        <v>0</v>
      </c>
      <c r="G20" s="623">
        <v>0</v>
      </c>
      <c r="H20" s="623">
        <v>0</v>
      </c>
      <c r="I20" s="623">
        <v>0</v>
      </c>
      <c r="J20" s="623">
        <v>0</v>
      </c>
      <c r="K20" s="623">
        <v>0</v>
      </c>
      <c r="L20" s="623">
        <v>0</v>
      </c>
      <c r="M20" s="623">
        <v>0</v>
      </c>
      <c r="N20" s="623">
        <v>0</v>
      </c>
      <c r="O20" s="623">
        <v>0</v>
      </c>
      <c r="P20" s="623">
        <v>0</v>
      </c>
      <c r="Q20" s="623">
        <v>0</v>
      </c>
      <c r="R20" s="623">
        <v>0</v>
      </c>
      <c r="S20" s="623">
        <v>0</v>
      </c>
      <c r="T20" s="623">
        <v>0</v>
      </c>
      <c r="U20" s="623">
        <v>0</v>
      </c>
      <c r="V20" s="623">
        <v>0</v>
      </c>
      <c r="W20" s="623">
        <v>0</v>
      </c>
      <c r="X20" s="623">
        <v>0</v>
      </c>
      <c r="Y20" s="623">
        <v>0</v>
      </c>
      <c r="Z20" s="623">
        <v>0</v>
      </c>
      <c r="AA20" s="623">
        <v>0</v>
      </c>
      <c r="AB20" s="427"/>
    </row>
    <row r="21" spans="1:28">
      <c r="A21" s="394">
        <v>2.6</v>
      </c>
      <c r="B21" s="428" t="s">
        <v>443</v>
      </c>
      <c r="C21" s="642">
        <v>0</v>
      </c>
      <c r="D21" s="623">
        <v>0</v>
      </c>
      <c r="E21" s="623">
        <v>0</v>
      </c>
      <c r="F21" s="623">
        <v>0</v>
      </c>
      <c r="G21" s="623">
        <v>0</v>
      </c>
      <c r="H21" s="623">
        <v>0</v>
      </c>
      <c r="I21" s="623">
        <v>0</v>
      </c>
      <c r="J21" s="623">
        <v>0</v>
      </c>
      <c r="K21" s="623">
        <v>0</v>
      </c>
      <c r="L21" s="623">
        <v>0</v>
      </c>
      <c r="M21" s="623">
        <v>0</v>
      </c>
      <c r="N21" s="623">
        <v>0</v>
      </c>
      <c r="O21" s="623">
        <v>0</v>
      </c>
      <c r="P21" s="623">
        <v>0</v>
      </c>
      <c r="Q21" s="623">
        <v>0</v>
      </c>
      <c r="R21" s="623">
        <v>0</v>
      </c>
      <c r="S21" s="623">
        <v>0</v>
      </c>
      <c r="T21" s="623">
        <v>0</v>
      </c>
      <c r="U21" s="623">
        <v>0</v>
      </c>
      <c r="V21" s="623">
        <v>0</v>
      </c>
      <c r="W21" s="623">
        <v>0</v>
      </c>
      <c r="X21" s="623">
        <v>0</v>
      </c>
      <c r="Y21" s="623">
        <v>0</v>
      </c>
      <c r="Z21" s="623">
        <v>0</v>
      </c>
      <c r="AA21" s="623">
        <v>0</v>
      </c>
      <c r="AB21" s="427"/>
    </row>
    <row r="22" spans="1:28">
      <c r="A22" s="429">
        <v>3</v>
      </c>
      <c r="B22" s="399" t="s">
        <v>484</v>
      </c>
      <c r="C22" s="641">
        <v>79761845.280000001</v>
      </c>
      <c r="D22" s="641">
        <v>79488910.829999998</v>
      </c>
      <c r="E22" s="643">
        <v>0</v>
      </c>
      <c r="F22" s="643">
        <v>0</v>
      </c>
      <c r="G22" s="643">
        <v>0</v>
      </c>
      <c r="H22" s="641">
        <v>231530.06999999998</v>
      </c>
      <c r="I22" s="643">
        <v>0</v>
      </c>
      <c r="J22" s="643">
        <v>0</v>
      </c>
      <c r="K22" s="643">
        <v>0</v>
      </c>
      <c r="L22" s="641">
        <v>41404.380000000005</v>
      </c>
      <c r="M22" s="643">
        <v>0</v>
      </c>
      <c r="N22" s="643">
        <v>0</v>
      </c>
      <c r="O22" s="643">
        <v>0</v>
      </c>
      <c r="P22" s="643">
        <v>0</v>
      </c>
      <c r="Q22" s="643">
        <v>0</v>
      </c>
      <c r="R22" s="643">
        <v>0</v>
      </c>
      <c r="S22" s="643">
        <v>0</v>
      </c>
      <c r="T22" s="641">
        <v>0</v>
      </c>
      <c r="U22" s="643">
        <v>0</v>
      </c>
      <c r="V22" s="643">
        <v>0</v>
      </c>
      <c r="W22" s="643">
        <v>0</v>
      </c>
      <c r="X22" s="643">
        <v>0</v>
      </c>
      <c r="Y22" s="643">
        <v>0</v>
      </c>
      <c r="Z22" s="643">
        <v>0</v>
      </c>
      <c r="AA22" s="643">
        <v>0</v>
      </c>
      <c r="AB22" s="427"/>
    </row>
    <row r="23" spans="1:28">
      <c r="A23" s="394">
        <v>3.1</v>
      </c>
      <c r="B23" s="428" t="s">
        <v>438</v>
      </c>
      <c r="C23" s="642">
        <v>0</v>
      </c>
      <c r="D23" s="641">
        <v>0</v>
      </c>
      <c r="E23" s="643">
        <v>0</v>
      </c>
      <c r="F23" s="643">
        <v>0</v>
      </c>
      <c r="G23" s="643">
        <v>0</v>
      </c>
      <c r="H23" s="641">
        <v>0</v>
      </c>
      <c r="I23" s="643">
        <v>0</v>
      </c>
      <c r="J23" s="643">
        <v>0</v>
      </c>
      <c r="K23" s="643">
        <v>0</v>
      </c>
      <c r="L23" s="641">
        <v>0</v>
      </c>
      <c r="M23" s="643">
        <v>0</v>
      </c>
      <c r="N23" s="643">
        <v>0</v>
      </c>
      <c r="O23" s="643">
        <v>0</v>
      </c>
      <c r="P23" s="643">
        <v>0</v>
      </c>
      <c r="Q23" s="643">
        <v>0</v>
      </c>
      <c r="R23" s="643">
        <v>0</v>
      </c>
      <c r="S23" s="643">
        <v>0</v>
      </c>
      <c r="T23" s="641">
        <v>0</v>
      </c>
      <c r="U23" s="643">
        <v>0</v>
      </c>
      <c r="V23" s="643">
        <v>0</v>
      </c>
      <c r="W23" s="643">
        <v>0</v>
      </c>
      <c r="X23" s="643">
        <v>0</v>
      </c>
      <c r="Y23" s="643">
        <v>0</v>
      </c>
      <c r="Z23" s="643">
        <v>0</v>
      </c>
      <c r="AA23" s="643">
        <v>0</v>
      </c>
      <c r="AB23" s="427"/>
    </row>
    <row r="24" spans="1:28">
      <c r="A24" s="394">
        <v>3.2</v>
      </c>
      <c r="B24" s="428" t="s">
        <v>439</v>
      </c>
      <c r="C24" s="642">
        <v>0</v>
      </c>
      <c r="D24" s="641">
        <v>0</v>
      </c>
      <c r="E24" s="643">
        <v>0</v>
      </c>
      <c r="F24" s="643">
        <v>0</v>
      </c>
      <c r="G24" s="643">
        <v>0</v>
      </c>
      <c r="H24" s="641">
        <v>0</v>
      </c>
      <c r="I24" s="643">
        <v>0</v>
      </c>
      <c r="J24" s="643">
        <v>0</v>
      </c>
      <c r="K24" s="643">
        <v>0</v>
      </c>
      <c r="L24" s="641">
        <v>0</v>
      </c>
      <c r="M24" s="643">
        <v>0</v>
      </c>
      <c r="N24" s="643">
        <v>0</v>
      </c>
      <c r="O24" s="643">
        <v>0</v>
      </c>
      <c r="P24" s="643">
        <v>0</v>
      </c>
      <c r="Q24" s="643">
        <v>0</v>
      </c>
      <c r="R24" s="643">
        <v>0</v>
      </c>
      <c r="S24" s="643">
        <v>0</v>
      </c>
      <c r="T24" s="641">
        <v>0</v>
      </c>
      <c r="U24" s="643">
        <v>0</v>
      </c>
      <c r="V24" s="643">
        <v>0</v>
      </c>
      <c r="W24" s="643">
        <v>0</v>
      </c>
      <c r="X24" s="643">
        <v>0</v>
      </c>
      <c r="Y24" s="643">
        <v>0</v>
      </c>
      <c r="Z24" s="643">
        <v>0</v>
      </c>
      <c r="AA24" s="643">
        <v>0</v>
      </c>
      <c r="AB24" s="427"/>
    </row>
    <row r="25" spans="1:28">
      <c r="A25" s="394">
        <v>3.3</v>
      </c>
      <c r="B25" s="428" t="s">
        <v>440</v>
      </c>
      <c r="C25" s="642">
        <v>0</v>
      </c>
      <c r="D25" s="641">
        <v>0</v>
      </c>
      <c r="E25" s="643">
        <v>0</v>
      </c>
      <c r="F25" s="643">
        <v>0</v>
      </c>
      <c r="G25" s="643">
        <v>0</v>
      </c>
      <c r="H25" s="641">
        <v>0</v>
      </c>
      <c r="I25" s="643">
        <v>0</v>
      </c>
      <c r="J25" s="643">
        <v>0</v>
      </c>
      <c r="K25" s="643">
        <v>0</v>
      </c>
      <c r="L25" s="641">
        <v>0</v>
      </c>
      <c r="M25" s="643">
        <v>0</v>
      </c>
      <c r="N25" s="643">
        <v>0</v>
      </c>
      <c r="O25" s="643">
        <v>0</v>
      </c>
      <c r="P25" s="643">
        <v>0</v>
      </c>
      <c r="Q25" s="643">
        <v>0</v>
      </c>
      <c r="R25" s="643">
        <v>0</v>
      </c>
      <c r="S25" s="643">
        <v>0</v>
      </c>
      <c r="T25" s="641">
        <v>0</v>
      </c>
      <c r="U25" s="643">
        <v>0</v>
      </c>
      <c r="V25" s="643">
        <v>0</v>
      </c>
      <c r="W25" s="643">
        <v>0</v>
      </c>
      <c r="X25" s="643">
        <v>0</v>
      </c>
      <c r="Y25" s="643">
        <v>0</v>
      </c>
      <c r="Z25" s="643">
        <v>0</v>
      </c>
      <c r="AA25" s="643">
        <v>0</v>
      </c>
      <c r="AB25" s="427"/>
    </row>
    <row r="26" spans="1:28">
      <c r="A26" s="394">
        <v>3.4</v>
      </c>
      <c r="B26" s="428" t="s">
        <v>441</v>
      </c>
      <c r="C26" s="642">
        <v>3078472.2399999998</v>
      </c>
      <c r="D26" s="641">
        <v>3078472.2399999998</v>
      </c>
      <c r="E26" s="643">
        <v>0</v>
      </c>
      <c r="F26" s="643">
        <v>0</v>
      </c>
      <c r="G26" s="643">
        <v>0</v>
      </c>
      <c r="H26" s="641">
        <v>0</v>
      </c>
      <c r="I26" s="643">
        <v>0</v>
      </c>
      <c r="J26" s="643">
        <v>0</v>
      </c>
      <c r="K26" s="643">
        <v>0</v>
      </c>
      <c r="L26" s="641">
        <v>0</v>
      </c>
      <c r="M26" s="643">
        <v>0</v>
      </c>
      <c r="N26" s="643">
        <v>0</v>
      </c>
      <c r="O26" s="643">
        <v>0</v>
      </c>
      <c r="P26" s="643">
        <v>0</v>
      </c>
      <c r="Q26" s="643">
        <v>0</v>
      </c>
      <c r="R26" s="643">
        <v>0</v>
      </c>
      <c r="S26" s="643">
        <v>0</v>
      </c>
      <c r="T26" s="641">
        <v>0</v>
      </c>
      <c r="U26" s="643">
        <v>0</v>
      </c>
      <c r="V26" s="643">
        <v>0</v>
      </c>
      <c r="W26" s="643">
        <v>0</v>
      </c>
      <c r="X26" s="643">
        <v>0</v>
      </c>
      <c r="Y26" s="643">
        <v>0</v>
      </c>
      <c r="Z26" s="643">
        <v>0</v>
      </c>
      <c r="AA26" s="643">
        <v>0</v>
      </c>
      <c r="AB26" s="427"/>
    </row>
    <row r="27" spans="1:28">
      <c r="A27" s="394">
        <v>3.5</v>
      </c>
      <c r="B27" s="428" t="s">
        <v>442</v>
      </c>
      <c r="C27" s="642">
        <v>72648513.300000012</v>
      </c>
      <c r="D27" s="641">
        <v>72648513.300000012</v>
      </c>
      <c r="E27" s="643">
        <v>0</v>
      </c>
      <c r="F27" s="643">
        <v>0</v>
      </c>
      <c r="G27" s="643">
        <v>0</v>
      </c>
      <c r="H27" s="641">
        <v>0</v>
      </c>
      <c r="I27" s="643">
        <v>0</v>
      </c>
      <c r="J27" s="643">
        <v>0</v>
      </c>
      <c r="K27" s="643">
        <v>0</v>
      </c>
      <c r="L27" s="641">
        <v>0</v>
      </c>
      <c r="M27" s="643">
        <v>0</v>
      </c>
      <c r="N27" s="643">
        <v>0</v>
      </c>
      <c r="O27" s="643">
        <v>0</v>
      </c>
      <c r="P27" s="643">
        <v>0</v>
      </c>
      <c r="Q27" s="643">
        <v>0</v>
      </c>
      <c r="R27" s="643">
        <v>0</v>
      </c>
      <c r="S27" s="643">
        <v>0</v>
      </c>
      <c r="T27" s="641">
        <v>0</v>
      </c>
      <c r="U27" s="643">
        <v>0</v>
      </c>
      <c r="V27" s="643">
        <v>0</v>
      </c>
      <c r="W27" s="643">
        <v>0</v>
      </c>
      <c r="X27" s="643">
        <v>0</v>
      </c>
      <c r="Y27" s="643">
        <v>0</v>
      </c>
      <c r="Z27" s="643">
        <v>0</v>
      </c>
      <c r="AA27" s="643">
        <v>0</v>
      </c>
      <c r="AB27" s="427"/>
    </row>
    <row r="28" spans="1:28">
      <c r="A28" s="394">
        <v>3.6</v>
      </c>
      <c r="B28" s="428" t="s">
        <v>443</v>
      </c>
      <c r="C28" s="642">
        <v>4034859.7399999965</v>
      </c>
      <c r="D28" s="641">
        <v>3761925.2899999972</v>
      </c>
      <c r="E28" s="643">
        <v>0</v>
      </c>
      <c r="F28" s="643">
        <v>0</v>
      </c>
      <c r="G28" s="643">
        <v>0</v>
      </c>
      <c r="H28" s="641">
        <v>231530.06999999998</v>
      </c>
      <c r="I28" s="643">
        <v>0</v>
      </c>
      <c r="J28" s="643">
        <v>0</v>
      </c>
      <c r="K28" s="643">
        <v>0</v>
      </c>
      <c r="L28" s="641">
        <v>41404.380000000005</v>
      </c>
      <c r="M28" s="643">
        <v>0</v>
      </c>
      <c r="N28" s="643">
        <v>0</v>
      </c>
      <c r="O28" s="643">
        <v>0</v>
      </c>
      <c r="P28" s="643">
        <v>0</v>
      </c>
      <c r="Q28" s="643">
        <v>0</v>
      </c>
      <c r="R28" s="643">
        <v>0</v>
      </c>
      <c r="S28" s="643">
        <v>0</v>
      </c>
      <c r="T28" s="641">
        <v>0</v>
      </c>
      <c r="U28" s="643">
        <v>0</v>
      </c>
      <c r="V28" s="643">
        <v>0</v>
      </c>
      <c r="W28" s="643">
        <v>0</v>
      </c>
      <c r="X28" s="643">
        <v>0</v>
      </c>
      <c r="Y28" s="643">
        <v>0</v>
      </c>
      <c r="Z28" s="643">
        <v>0</v>
      </c>
      <c r="AA28" s="643">
        <v>0</v>
      </c>
      <c r="AB28" s="427"/>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23"/>
  <sheetViews>
    <sheetView showGridLines="0" zoomScale="80" zoomScaleNormal="80" workbookViewId="0"/>
  </sheetViews>
  <sheetFormatPr defaultColWidth="9.109375" defaultRowHeight="12"/>
  <cols>
    <col min="1" max="1" width="11.88671875" style="406" bestFit="1" customWidth="1"/>
    <col min="2" max="2" width="90.109375" style="406" bestFit="1" customWidth="1"/>
    <col min="3" max="3" width="20.109375" style="406" customWidth="1"/>
    <col min="4" max="4" width="22.109375" style="406" customWidth="1"/>
    <col min="5" max="7" width="17.109375" style="406" customWidth="1"/>
    <col min="8" max="8" width="22.109375" style="406" customWidth="1"/>
    <col min="9" max="10" width="17.109375" style="406" customWidth="1"/>
    <col min="11" max="27" width="22.109375" style="406" customWidth="1"/>
    <col min="28" max="16384" width="9.109375" style="406"/>
  </cols>
  <sheetData>
    <row r="1" spans="1:27" ht="13.8">
      <c r="A1" s="312" t="s">
        <v>30</v>
      </c>
      <c r="B1" s="391" t="str">
        <f>'Info '!C2</f>
        <v>JSC " Halyk Bank Georgia"</v>
      </c>
    </row>
    <row r="2" spans="1:27">
      <c r="A2" s="313" t="s">
        <v>31</v>
      </c>
      <c r="B2" s="720">
        <f>'1. key ratios '!B2</f>
        <v>46203</v>
      </c>
    </row>
    <row r="3" spans="1:27">
      <c r="A3" s="314" t="s">
        <v>446</v>
      </c>
      <c r="C3" s="408"/>
    </row>
    <row r="4" spans="1:27" ht="12.6" thickBot="1">
      <c r="A4" s="314"/>
      <c r="B4" s="463"/>
      <c r="C4" s="408"/>
    </row>
    <row r="5" spans="1:27" s="439" customFormat="1" ht="13.5" customHeight="1">
      <c r="A5" s="838" t="s">
        <v>652</v>
      </c>
      <c r="B5" s="839"/>
      <c r="C5" s="847" t="s">
        <v>651</v>
      </c>
      <c r="D5" s="848"/>
      <c r="E5" s="848"/>
      <c r="F5" s="848"/>
      <c r="G5" s="848"/>
      <c r="H5" s="848"/>
      <c r="I5" s="848"/>
      <c r="J5" s="848"/>
      <c r="K5" s="848"/>
      <c r="L5" s="848"/>
      <c r="M5" s="848"/>
      <c r="N5" s="848"/>
      <c r="O5" s="848"/>
      <c r="P5" s="848"/>
      <c r="Q5" s="848"/>
      <c r="R5" s="848"/>
      <c r="S5" s="849"/>
      <c r="T5" s="438"/>
      <c r="U5" s="438"/>
      <c r="V5" s="438"/>
      <c r="W5" s="438"/>
      <c r="X5" s="438"/>
      <c r="Y5" s="438"/>
      <c r="Z5" s="438"/>
      <c r="AA5" s="437"/>
    </row>
    <row r="6" spans="1:27" s="439" customFormat="1" ht="12" customHeight="1">
      <c r="A6" s="840"/>
      <c r="B6" s="841"/>
      <c r="C6" s="844" t="s">
        <v>64</v>
      </c>
      <c r="D6" s="836" t="s">
        <v>648</v>
      </c>
      <c r="E6" s="836"/>
      <c r="F6" s="836"/>
      <c r="G6" s="836"/>
      <c r="H6" s="836" t="s">
        <v>647</v>
      </c>
      <c r="I6" s="836"/>
      <c r="J6" s="836"/>
      <c r="K6" s="836"/>
      <c r="L6" s="436"/>
      <c r="M6" s="837" t="s">
        <v>646</v>
      </c>
      <c r="N6" s="837"/>
      <c r="O6" s="837"/>
      <c r="P6" s="837"/>
      <c r="Q6" s="837"/>
      <c r="R6" s="837"/>
      <c r="S6" s="846"/>
      <c r="T6" s="438"/>
      <c r="U6" s="825" t="s">
        <v>645</v>
      </c>
      <c r="V6" s="825"/>
      <c r="W6" s="825"/>
      <c r="X6" s="825"/>
      <c r="Y6" s="825"/>
      <c r="Z6" s="825"/>
      <c r="AA6" s="818"/>
    </row>
    <row r="7" spans="1:27" s="439" customFormat="1" ht="24">
      <c r="A7" s="842"/>
      <c r="B7" s="843"/>
      <c r="C7" s="845"/>
      <c r="D7" s="433"/>
      <c r="E7" s="431" t="s">
        <v>436</v>
      </c>
      <c r="F7" s="403" t="s">
        <v>643</v>
      </c>
      <c r="G7" s="405" t="s">
        <v>644</v>
      </c>
      <c r="H7" s="462"/>
      <c r="I7" s="431" t="s">
        <v>436</v>
      </c>
      <c r="J7" s="403" t="s">
        <v>643</v>
      </c>
      <c r="K7" s="405" t="s">
        <v>644</v>
      </c>
      <c r="L7" s="432"/>
      <c r="M7" s="431" t="s">
        <v>436</v>
      </c>
      <c r="N7" s="403" t="s">
        <v>643</v>
      </c>
      <c r="O7" s="403" t="s">
        <v>642</v>
      </c>
      <c r="P7" s="403" t="s">
        <v>641</v>
      </c>
      <c r="Q7" s="403" t="s">
        <v>640</v>
      </c>
      <c r="R7" s="403" t="s">
        <v>639</v>
      </c>
      <c r="S7" s="461" t="s">
        <v>638</v>
      </c>
      <c r="T7" s="460"/>
      <c r="U7" s="431" t="s">
        <v>436</v>
      </c>
      <c r="V7" s="431" t="s">
        <v>643</v>
      </c>
      <c r="W7" s="431" t="s">
        <v>642</v>
      </c>
      <c r="X7" s="431" t="s">
        <v>641</v>
      </c>
      <c r="Y7" s="431" t="s">
        <v>640</v>
      </c>
      <c r="Z7" s="403" t="s">
        <v>639</v>
      </c>
      <c r="AA7" s="431" t="s">
        <v>638</v>
      </c>
    </row>
    <row r="8" spans="1:27">
      <c r="A8" s="459">
        <v>1</v>
      </c>
      <c r="B8" s="458" t="s">
        <v>437</v>
      </c>
      <c r="C8" s="622">
        <v>1002923010.3999962</v>
      </c>
      <c r="D8" s="623">
        <v>842947553.32999623</v>
      </c>
      <c r="E8" s="623">
        <v>45349155.699999981</v>
      </c>
      <c r="F8" s="623">
        <v>9214491.3800000008</v>
      </c>
      <c r="G8" s="623">
        <v>0</v>
      </c>
      <c r="H8" s="623">
        <v>82582869.37000002</v>
      </c>
      <c r="I8" s="623">
        <v>8304239.6600000001</v>
      </c>
      <c r="J8" s="623">
        <v>24643143.419999998</v>
      </c>
      <c r="K8" s="623">
        <v>0</v>
      </c>
      <c r="L8" s="623">
        <v>75305025.799999997</v>
      </c>
      <c r="M8" s="623">
        <v>7133007.4400000013</v>
      </c>
      <c r="N8" s="623">
        <v>6838627.0799999991</v>
      </c>
      <c r="O8" s="623">
        <v>7443195.9900000002</v>
      </c>
      <c r="P8" s="623">
        <v>8317092.1499999994</v>
      </c>
      <c r="Q8" s="623">
        <v>5532667.9000000004</v>
      </c>
      <c r="R8" s="623">
        <v>13458051.38000001</v>
      </c>
      <c r="S8" s="623">
        <v>1620620.6400000001</v>
      </c>
      <c r="T8" s="623">
        <v>2087561.9000000001</v>
      </c>
      <c r="U8" s="623">
        <v>0</v>
      </c>
      <c r="V8" s="623">
        <v>0</v>
      </c>
      <c r="W8" s="623">
        <v>0</v>
      </c>
      <c r="X8" s="623">
        <v>0</v>
      </c>
      <c r="Y8" s="623">
        <v>81217.889999999985</v>
      </c>
      <c r="Z8" s="623">
        <v>1948002.08</v>
      </c>
      <c r="AA8" s="624">
        <v>58341.93</v>
      </c>
    </row>
    <row r="9" spans="1:27">
      <c r="A9" s="456">
        <v>1.1000000000000001</v>
      </c>
      <c r="B9" s="457" t="s">
        <v>447</v>
      </c>
      <c r="C9" s="625">
        <v>962003087.9999963</v>
      </c>
      <c r="D9" s="623">
        <v>806524290.05999625</v>
      </c>
      <c r="E9" s="623">
        <v>44996599.279999979</v>
      </c>
      <c r="F9" s="623">
        <v>5816572.8900000006</v>
      </c>
      <c r="G9" s="623">
        <v>0</v>
      </c>
      <c r="H9" s="623">
        <v>82069050.26000002</v>
      </c>
      <c r="I9" s="623">
        <v>8195993.7800000003</v>
      </c>
      <c r="J9" s="623">
        <v>24558107.779999997</v>
      </c>
      <c r="K9" s="623">
        <v>0</v>
      </c>
      <c r="L9" s="623">
        <v>71626081.239999995</v>
      </c>
      <c r="M9" s="623">
        <v>7007287.0600000015</v>
      </c>
      <c r="N9" s="623">
        <v>6784243.0199999996</v>
      </c>
      <c r="O9" s="623">
        <v>7337122.8700000001</v>
      </c>
      <c r="P9" s="623">
        <v>8161409.5499999998</v>
      </c>
      <c r="Q9" s="623">
        <v>5291828.4800000004</v>
      </c>
      <c r="R9" s="623">
        <v>12084919.910000011</v>
      </c>
      <c r="S9" s="623">
        <v>1095599.46</v>
      </c>
      <c r="T9" s="623">
        <v>1783666.4400000002</v>
      </c>
      <c r="U9" s="623">
        <v>0</v>
      </c>
      <c r="V9" s="623">
        <v>0</v>
      </c>
      <c r="W9" s="623">
        <v>0</v>
      </c>
      <c r="X9" s="623">
        <v>0</v>
      </c>
      <c r="Y9" s="623">
        <v>81217.889999999985</v>
      </c>
      <c r="Z9" s="623">
        <v>1644106.62</v>
      </c>
      <c r="AA9" s="624">
        <v>58341.93</v>
      </c>
    </row>
    <row r="10" spans="1:27">
      <c r="A10" s="454" t="s">
        <v>14</v>
      </c>
      <c r="B10" s="455" t="s">
        <v>448</v>
      </c>
      <c r="C10" s="626">
        <v>921901277.61000073</v>
      </c>
      <c r="D10" s="623">
        <v>767257062.49000072</v>
      </c>
      <c r="E10" s="623">
        <v>44256359.820000008</v>
      </c>
      <c r="F10" s="623">
        <v>2623325.19</v>
      </c>
      <c r="G10" s="623">
        <v>0</v>
      </c>
      <c r="H10" s="623">
        <v>82279553.400000021</v>
      </c>
      <c r="I10" s="623">
        <v>8195993.7799999993</v>
      </c>
      <c r="J10" s="623">
        <v>24558107.780000001</v>
      </c>
      <c r="K10" s="623">
        <v>0</v>
      </c>
      <c r="L10" s="623">
        <v>70639337.209999993</v>
      </c>
      <c r="M10" s="623">
        <v>7088439.8499999996</v>
      </c>
      <c r="N10" s="623">
        <v>6784243.0199999996</v>
      </c>
      <c r="O10" s="623">
        <v>7337122.8700000001</v>
      </c>
      <c r="P10" s="623">
        <v>8161409.5500000007</v>
      </c>
      <c r="Q10" s="623">
        <v>5291828.4799999995</v>
      </c>
      <c r="R10" s="623">
        <v>11038647.5</v>
      </c>
      <c r="S10" s="623">
        <v>1073975.05</v>
      </c>
      <c r="T10" s="623">
        <v>1725324.51</v>
      </c>
      <c r="U10" s="623">
        <v>0</v>
      </c>
      <c r="V10" s="623">
        <v>0</v>
      </c>
      <c r="W10" s="623">
        <v>0</v>
      </c>
      <c r="X10" s="623">
        <v>0</v>
      </c>
      <c r="Y10" s="623">
        <v>81217.889999999985</v>
      </c>
      <c r="Z10" s="623">
        <v>1644106.62</v>
      </c>
      <c r="AA10" s="624">
        <v>0</v>
      </c>
    </row>
    <row r="11" spans="1:27">
      <c r="A11" s="453" t="s">
        <v>449</v>
      </c>
      <c r="B11" s="452" t="s">
        <v>450</v>
      </c>
      <c r="C11" s="627">
        <v>553804537.60000062</v>
      </c>
      <c r="D11" s="623">
        <v>456571761.99000055</v>
      </c>
      <c r="E11" s="623">
        <v>26340675.160000015</v>
      </c>
      <c r="F11" s="623">
        <v>0</v>
      </c>
      <c r="G11" s="623">
        <v>0</v>
      </c>
      <c r="H11" s="623">
        <v>48465156.460000031</v>
      </c>
      <c r="I11" s="623">
        <v>4291464.6899999995</v>
      </c>
      <c r="J11" s="623">
        <v>6867840.4699999997</v>
      </c>
      <c r="K11" s="623">
        <v>0</v>
      </c>
      <c r="L11" s="623">
        <v>48686401.259999998</v>
      </c>
      <c r="M11" s="623">
        <v>4357663.51</v>
      </c>
      <c r="N11" s="623">
        <v>6113035.7799999993</v>
      </c>
      <c r="O11" s="623">
        <v>3719164.3500000006</v>
      </c>
      <c r="P11" s="623">
        <v>1416146.6500000001</v>
      </c>
      <c r="Q11" s="623">
        <v>4313596.67</v>
      </c>
      <c r="R11" s="623">
        <v>7756579.3500000006</v>
      </c>
      <c r="S11" s="623">
        <v>440436.76999999996</v>
      </c>
      <c r="T11" s="623">
        <v>81217.889999999985</v>
      </c>
      <c r="U11" s="623">
        <v>0</v>
      </c>
      <c r="V11" s="623">
        <v>0</v>
      </c>
      <c r="W11" s="623">
        <v>0</v>
      </c>
      <c r="X11" s="623">
        <v>0</v>
      </c>
      <c r="Y11" s="623">
        <v>81217.889999999985</v>
      </c>
      <c r="Z11" s="623">
        <v>0</v>
      </c>
      <c r="AA11" s="624">
        <v>0</v>
      </c>
    </row>
    <row r="12" spans="1:27">
      <c r="A12" s="453" t="s">
        <v>451</v>
      </c>
      <c r="B12" s="452" t="s">
        <v>452</v>
      </c>
      <c r="C12" s="627">
        <v>217389843.73000008</v>
      </c>
      <c r="D12" s="623">
        <v>183469864.04000008</v>
      </c>
      <c r="E12" s="623">
        <v>11097421.859999999</v>
      </c>
      <c r="F12" s="623">
        <v>0</v>
      </c>
      <c r="G12" s="623">
        <v>0</v>
      </c>
      <c r="H12" s="623">
        <v>22443242.509999994</v>
      </c>
      <c r="I12" s="623">
        <v>3745929.7800000003</v>
      </c>
      <c r="J12" s="623">
        <v>11251895.760000002</v>
      </c>
      <c r="K12" s="623">
        <v>0</v>
      </c>
      <c r="L12" s="623">
        <v>10780318.359999999</v>
      </c>
      <c r="M12" s="623">
        <v>744639.27</v>
      </c>
      <c r="N12" s="623">
        <v>452955.69</v>
      </c>
      <c r="O12" s="623">
        <v>980399.93999999983</v>
      </c>
      <c r="P12" s="623">
        <v>3209257.2</v>
      </c>
      <c r="Q12" s="623">
        <v>978231.80999999994</v>
      </c>
      <c r="R12" s="623">
        <v>2727208.22</v>
      </c>
      <c r="S12" s="623">
        <v>633538.28</v>
      </c>
      <c r="T12" s="623">
        <v>696418.82</v>
      </c>
      <c r="U12" s="623">
        <v>0</v>
      </c>
      <c r="V12" s="623">
        <v>0</v>
      </c>
      <c r="W12" s="623">
        <v>0</v>
      </c>
      <c r="X12" s="623">
        <v>0</v>
      </c>
      <c r="Y12" s="623">
        <v>0</v>
      </c>
      <c r="Z12" s="623">
        <v>696418.82</v>
      </c>
      <c r="AA12" s="624">
        <v>0</v>
      </c>
    </row>
    <row r="13" spans="1:27">
      <c r="A13" s="453" t="s">
        <v>453</v>
      </c>
      <c r="B13" s="452" t="s">
        <v>454</v>
      </c>
      <c r="C13" s="627">
        <v>121868290.93000002</v>
      </c>
      <c r="D13" s="623">
        <v>102721622.52000003</v>
      </c>
      <c r="E13" s="623">
        <v>6818262.7999999998</v>
      </c>
      <c r="F13" s="623">
        <v>2623325.19</v>
      </c>
      <c r="G13" s="623">
        <v>0</v>
      </c>
      <c r="H13" s="623">
        <v>11371154.429999996</v>
      </c>
      <c r="I13" s="623">
        <v>158599.31</v>
      </c>
      <c r="J13" s="623">
        <v>6438371.5499999998</v>
      </c>
      <c r="K13" s="623">
        <v>0</v>
      </c>
      <c r="L13" s="623">
        <v>7775513.9800000004</v>
      </c>
      <c r="M13" s="623">
        <v>66691.83</v>
      </c>
      <c r="N13" s="623">
        <v>0</v>
      </c>
      <c r="O13" s="623">
        <v>2637558.58</v>
      </c>
      <c r="P13" s="623">
        <v>3536005.6999999997</v>
      </c>
      <c r="Q13" s="623">
        <v>0</v>
      </c>
      <c r="R13" s="623">
        <v>554859.92999999993</v>
      </c>
      <c r="S13" s="623">
        <v>0</v>
      </c>
      <c r="T13" s="623">
        <v>0</v>
      </c>
      <c r="U13" s="623">
        <v>0</v>
      </c>
      <c r="V13" s="623">
        <v>0</v>
      </c>
      <c r="W13" s="623">
        <v>0</v>
      </c>
      <c r="X13" s="623">
        <v>0</v>
      </c>
      <c r="Y13" s="623">
        <v>0</v>
      </c>
      <c r="Z13" s="623">
        <v>0</v>
      </c>
      <c r="AA13" s="624">
        <v>0</v>
      </c>
    </row>
    <row r="14" spans="1:27">
      <c r="A14" s="453" t="s">
        <v>455</v>
      </c>
      <c r="B14" s="452" t="s">
        <v>456</v>
      </c>
      <c r="C14" s="627">
        <v>28838605.350000005</v>
      </c>
      <c r="D14" s="623">
        <v>24493813.940000005</v>
      </c>
      <c r="E14" s="623">
        <v>0</v>
      </c>
      <c r="F14" s="623">
        <v>0</v>
      </c>
      <c r="G14" s="623">
        <v>0</v>
      </c>
      <c r="H14" s="623">
        <v>0</v>
      </c>
      <c r="I14" s="623">
        <v>0</v>
      </c>
      <c r="J14" s="623">
        <v>0</v>
      </c>
      <c r="K14" s="623">
        <v>0</v>
      </c>
      <c r="L14" s="623">
        <v>3397103.6099999994</v>
      </c>
      <c r="M14" s="623">
        <v>1919445.2399999998</v>
      </c>
      <c r="N14" s="623">
        <v>218251.55</v>
      </c>
      <c r="O14" s="623">
        <v>0</v>
      </c>
      <c r="P14" s="623">
        <v>0</v>
      </c>
      <c r="Q14" s="623">
        <v>0</v>
      </c>
      <c r="R14" s="623">
        <v>0</v>
      </c>
      <c r="S14" s="623">
        <v>0</v>
      </c>
      <c r="T14" s="623">
        <v>947687.8</v>
      </c>
      <c r="U14" s="623">
        <v>0</v>
      </c>
      <c r="V14" s="623">
        <v>0</v>
      </c>
      <c r="W14" s="623">
        <v>0</v>
      </c>
      <c r="X14" s="623">
        <v>0</v>
      </c>
      <c r="Y14" s="623">
        <v>0</v>
      </c>
      <c r="Z14" s="623">
        <v>947687.8</v>
      </c>
      <c r="AA14" s="624">
        <v>0</v>
      </c>
    </row>
    <row r="15" spans="1:27">
      <c r="A15" s="451">
        <v>1.2</v>
      </c>
      <c r="B15" s="449" t="s">
        <v>650</v>
      </c>
      <c r="C15" s="628">
        <v>14079991.990000004</v>
      </c>
      <c r="D15" s="623">
        <v>2278469.290000001</v>
      </c>
      <c r="E15" s="623">
        <v>427064.05000000028</v>
      </c>
      <c r="F15" s="623">
        <v>52998.48</v>
      </c>
      <c r="G15" s="623">
        <v>0</v>
      </c>
      <c r="H15" s="623">
        <v>1193700.3100000003</v>
      </c>
      <c r="I15" s="623">
        <v>156039.28</v>
      </c>
      <c r="J15" s="623">
        <v>413330.93</v>
      </c>
      <c r="K15" s="623">
        <v>0</v>
      </c>
      <c r="L15" s="623">
        <v>9900364.0000000019</v>
      </c>
      <c r="M15" s="623">
        <v>1276594.5600000003</v>
      </c>
      <c r="N15" s="623">
        <v>519401.09000000008</v>
      </c>
      <c r="O15" s="623">
        <v>1277000.21</v>
      </c>
      <c r="P15" s="623">
        <v>1740404.6900000002</v>
      </c>
      <c r="Q15" s="623">
        <v>522623.47</v>
      </c>
      <c r="R15" s="623">
        <v>2134036.2700000005</v>
      </c>
      <c r="S15" s="623">
        <v>310186.33</v>
      </c>
      <c r="T15" s="623">
        <v>707458.3899999999</v>
      </c>
      <c r="U15" s="623">
        <v>0</v>
      </c>
      <c r="V15" s="623">
        <v>0</v>
      </c>
      <c r="W15" s="623">
        <v>0</v>
      </c>
      <c r="X15" s="623">
        <v>0</v>
      </c>
      <c r="Y15" s="623">
        <v>12215.17</v>
      </c>
      <c r="Z15" s="623">
        <v>679800.11</v>
      </c>
      <c r="AA15" s="624">
        <v>15443.11</v>
      </c>
    </row>
    <row r="16" spans="1:27">
      <c r="A16" s="450">
        <v>1.3</v>
      </c>
      <c r="B16" s="449" t="s">
        <v>495</v>
      </c>
      <c r="C16" s="629">
        <v>0</v>
      </c>
      <c r="D16" s="630">
        <v>0</v>
      </c>
      <c r="E16" s="630">
        <v>0</v>
      </c>
      <c r="F16" s="630">
        <v>0</v>
      </c>
      <c r="G16" s="630">
        <v>0</v>
      </c>
      <c r="H16" s="630">
        <v>0</v>
      </c>
      <c r="I16" s="630">
        <v>0</v>
      </c>
      <c r="J16" s="630">
        <v>0</v>
      </c>
      <c r="K16" s="630">
        <v>0</v>
      </c>
      <c r="L16" s="630">
        <v>0</v>
      </c>
      <c r="M16" s="630">
        <v>0</v>
      </c>
      <c r="N16" s="630">
        <v>0</v>
      </c>
      <c r="O16" s="630">
        <v>0</v>
      </c>
      <c r="P16" s="630">
        <v>0</v>
      </c>
      <c r="Q16" s="630">
        <v>0</v>
      </c>
      <c r="R16" s="630">
        <v>0</v>
      </c>
      <c r="S16" s="630">
        <v>0</v>
      </c>
      <c r="T16" s="630">
        <v>0</v>
      </c>
      <c r="U16" s="630">
        <v>0</v>
      </c>
      <c r="V16" s="630">
        <v>0</v>
      </c>
      <c r="W16" s="630">
        <v>0</v>
      </c>
      <c r="X16" s="630">
        <v>0</v>
      </c>
      <c r="Y16" s="630">
        <v>0</v>
      </c>
      <c r="Z16" s="630">
        <v>0</v>
      </c>
      <c r="AA16" s="631">
        <v>0</v>
      </c>
    </row>
    <row r="17" spans="1:27" s="439" customFormat="1">
      <c r="A17" s="447" t="s">
        <v>457</v>
      </c>
      <c r="B17" s="448" t="s">
        <v>458</v>
      </c>
      <c r="C17" s="632">
        <v>910656140.4099983</v>
      </c>
      <c r="D17" s="633">
        <v>757352243.66999829</v>
      </c>
      <c r="E17" s="633">
        <v>44542745.549999975</v>
      </c>
      <c r="F17" s="633">
        <v>5816572.8900000006</v>
      </c>
      <c r="G17" s="633">
        <v>0</v>
      </c>
      <c r="H17" s="633">
        <v>81574807.769999996</v>
      </c>
      <c r="I17" s="633">
        <v>8195993.7800000003</v>
      </c>
      <c r="J17" s="633">
        <v>24558107.780000001</v>
      </c>
      <c r="K17" s="633">
        <v>0</v>
      </c>
      <c r="L17" s="633">
        <v>70443686.930000022</v>
      </c>
      <c r="M17" s="633">
        <v>6916911.1000000015</v>
      </c>
      <c r="N17" s="633">
        <v>6769443.3199999984</v>
      </c>
      <c r="O17" s="633">
        <v>7337122.8699999992</v>
      </c>
      <c r="P17" s="633">
        <v>8161409.5499999989</v>
      </c>
      <c r="Q17" s="633">
        <v>5291828.4800000004</v>
      </c>
      <c r="R17" s="633">
        <v>11038647.500000004</v>
      </c>
      <c r="S17" s="633">
        <v>1067603.1199999999</v>
      </c>
      <c r="T17" s="633">
        <v>1285402.04</v>
      </c>
      <c r="U17" s="633">
        <v>0</v>
      </c>
      <c r="V17" s="633">
        <v>0</v>
      </c>
      <c r="W17" s="633">
        <v>0</v>
      </c>
      <c r="X17" s="633">
        <v>0</v>
      </c>
      <c r="Y17" s="633">
        <v>81217.889999999985</v>
      </c>
      <c r="Z17" s="633">
        <v>1204184.1499999999</v>
      </c>
      <c r="AA17" s="634">
        <v>0</v>
      </c>
    </row>
    <row r="18" spans="1:27" s="439" customFormat="1">
      <c r="A18" s="444" t="s">
        <v>459</v>
      </c>
      <c r="B18" s="445" t="s">
        <v>460</v>
      </c>
      <c r="C18" s="635">
        <v>904082324.58999848</v>
      </c>
      <c r="D18" s="633">
        <v>750778427.84999847</v>
      </c>
      <c r="E18" s="633">
        <v>43802506.089999981</v>
      </c>
      <c r="F18" s="633">
        <v>2623325.19</v>
      </c>
      <c r="G18" s="633">
        <v>0</v>
      </c>
      <c r="H18" s="633">
        <v>81574807.769999996</v>
      </c>
      <c r="I18" s="633">
        <v>8195993.7800000003</v>
      </c>
      <c r="J18" s="633">
        <v>24558107.780000001</v>
      </c>
      <c r="K18" s="633">
        <v>0</v>
      </c>
      <c r="L18" s="633">
        <v>70443686.930000022</v>
      </c>
      <c r="M18" s="633">
        <v>6916911.1000000015</v>
      </c>
      <c r="N18" s="633">
        <v>6769443.3199999984</v>
      </c>
      <c r="O18" s="633">
        <v>7337122.8699999992</v>
      </c>
      <c r="P18" s="633">
        <v>8161409.5499999989</v>
      </c>
      <c r="Q18" s="633">
        <v>5291828.4800000004</v>
      </c>
      <c r="R18" s="633">
        <v>11038647.500000004</v>
      </c>
      <c r="S18" s="633">
        <v>1067603.1199999999</v>
      </c>
      <c r="T18" s="633">
        <v>1285402.04</v>
      </c>
      <c r="U18" s="633">
        <v>0</v>
      </c>
      <c r="V18" s="633">
        <v>0</v>
      </c>
      <c r="W18" s="633">
        <v>0</v>
      </c>
      <c r="X18" s="633">
        <v>0</v>
      </c>
      <c r="Y18" s="633">
        <v>81217.889999999985</v>
      </c>
      <c r="Z18" s="633">
        <v>1204184.1499999999</v>
      </c>
      <c r="AA18" s="634">
        <v>0</v>
      </c>
    </row>
    <row r="19" spans="1:27" s="439" customFormat="1">
      <c r="A19" s="447" t="s">
        <v>461</v>
      </c>
      <c r="B19" s="446" t="s">
        <v>462</v>
      </c>
      <c r="C19" s="636">
        <v>939220383.89999998</v>
      </c>
      <c r="D19" s="633">
        <v>805745832.68999994</v>
      </c>
      <c r="E19" s="633">
        <v>43377485.180000007</v>
      </c>
      <c r="F19" s="633">
        <v>271423.61999999965</v>
      </c>
      <c r="G19" s="633">
        <v>13507727.92</v>
      </c>
      <c r="H19" s="633">
        <v>72451281.080000058</v>
      </c>
      <c r="I19" s="633">
        <v>7477948.7299999986</v>
      </c>
      <c r="J19" s="633">
        <v>10377368.779999996</v>
      </c>
      <c r="K19" s="633">
        <v>0</v>
      </c>
      <c r="L19" s="633">
        <v>60603540.899999961</v>
      </c>
      <c r="M19" s="633">
        <v>6360355.1599999964</v>
      </c>
      <c r="N19" s="633">
        <v>8047375.2300000014</v>
      </c>
      <c r="O19" s="633">
        <v>6424515.0099999998</v>
      </c>
      <c r="P19" s="633">
        <v>3784875.4199999995</v>
      </c>
      <c r="Q19" s="633">
        <v>3452353.5500000003</v>
      </c>
      <c r="R19" s="633">
        <v>8884347.7099999972</v>
      </c>
      <c r="S19" s="633">
        <v>1051279.47</v>
      </c>
      <c r="T19" s="633">
        <v>419729.2300000001</v>
      </c>
      <c r="U19" s="633">
        <v>0</v>
      </c>
      <c r="V19" s="633">
        <v>0</v>
      </c>
      <c r="W19" s="633">
        <v>0</v>
      </c>
      <c r="X19" s="633">
        <v>0</v>
      </c>
      <c r="Y19" s="633">
        <v>146148.29</v>
      </c>
      <c r="Z19" s="633">
        <v>273580.94000000006</v>
      </c>
      <c r="AA19" s="634">
        <v>0</v>
      </c>
    </row>
    <row r="20" spans="1:27" s="439" customFormat="1">
      <c r="A20" s="444" t="s">
        <v>463</v>
      </c>
      <c r="B20" s="445" t="s">
        <v>460</v>
      </c>
      <c r="C20" s="635">
        <v>935949233.19000006</v>
      </c>
      <c r="D20" s="633">
        <v>802474681.98000002</v>
      </c>
      <c r="E20" s="633">
        <v>43347724.640000008</v>
      </c>
      <c r="F20" s="633">
        <v>189671.31999999983</v>
      </c>
      <c r="G20" s="633">
        <v>13507727.92</v>
      </c>
      <c r="H20" s="633">
        <v>72451281.080000058</v>
      </c>
      <c r="I20" s="633">
        <v>7477948.7299999986</v>
      </c>
      <c r="J20" s="633">
        <v>10377368.779999996</v>
      </c>
      <c r="K20" s="633">
        <v>0</v>
      </c>
      <c r="L20" s="633">
        <v>60603540.899999961</v>
      </c>
      <c r="M20" s="633">
        <v>6360355.1599999964</v>
      </c>
      <c r="N20" s="633">
        <v>8047375.2300000014</v>
      </c>
      <c r="O20" s="633">
        <v>6424515.0099999998</v>
      </c>
      <c r="P20" s="633">
        <v>3784875.4199999995</v>
      </c>
      <c r="Q20" s="633">
        <v>3452353.5500000003</v>
      </c>
      <c r="R20" s="633">
        <v>8884347.7099999972</v>
      </c>
      <c r="S20" s="633">
        <v>1051279.47</v>
      </c>
      <c r="T20" s="633">
        <v>419729.2300000001</v>
      </c>
      <c r="U20" s="633">
        <v>0</v>
      </c>
      <c r="V20" s="633">
        <v>0</v>
      </c>
      <c r="W20" s="633">
        <v>0</v>
      </c>
      <c r="X20" s="633">
        <v>0</v>
      </c>
      <c r="Y20" s="633">
        <v>146148.29</v>
      </c>
      <c r="Z20" s="633">
        <v>273580.94000000006</v>
      </c>
      <c r="AA20" s="634">
        <v>0</v>
      </c>
    </row>
    <row r="21" spans="1:27" s="439" customFormat="1">
      <c r="A21" s="443">
        <v>1.4</v>
      </c>
      <c r="B21" s="442" t="s">
        <v>464</v>
      </c>
      <c r="C21" s="637">
        <v>8852.0960000000014</v>
      </c>
      <c r="D21" s="633">
        <v>8852.0960000000014</v>
      </c>
      <c r="E21" s="633">
        <v>0</v>
      </c>
      <c r="F21" s="633">
        <v>0</v>
      </c>
      <c r="G21" s="633">
        <v>0</v>
      </c>
      <c r="H21" s="633">
        <v>0</v>
      </c>
      <c r="I21" s="633">
        <v>0</v>
      </c>
      <c r="J21" s="633">
        <v>0</v>
      </c>
      <c r="K21" s="633">
        <v>0</v>
      </c>
      <c r="L21" s="633">
        <v>0</v>
      </c>
      <c r="M21" s="633">
        <v>0</v>
      </c>
      <c r="N21" s="633">
        <v>0</v>
      </c>
      <c r="O21" s="633">
        <v>0</v>
      </c>
      <c r="P21" s="633">
        <v>0</v>
      </c>
      <c r="Q21" s="633">
        <v>0</v>
      </c>
      <c r="R21" s="633">
        <v>0</v>
      </c>
      <c r="S21" s="633">
        <v>0</v>
      </c>
      <c r="T21" s="633">
        <v>0</v>
      </c>
      <c r="U21" s="633">
        <v>0</v>
      </c>
      <c r="V21" s="633">
        <v>0</v>
      </c>
      <c r="W21" s="633">
        <v>0</v>
      </c>
      <c r="X21" s="633">
        <v>0</v>
      </c>
      <c r="Y21" s="633">
        <v>0</v>
      </c>
      <c r="Z21" s="633">
        <v>0</v>
      </c>
      <c r="AA21" s="634">
        <v>0</v>
      </c>
    </row>
    <row r="22" spans="1:27" s="439" customFormat="1" ht="12.6" thickBot="1">
      <c r="A22" s="441">
        <v>1.5</v>
      </c>
      <c r="B22" s="440" t="s">
        <v>465</v>
      </c>
      <c r="C22" s="638">
        <v>0</v>
      </c>
      <c r="D22" s="639">
        <v>0</v>
      </c>
      <c r="E22" s="639">
        <v>0</v>
      </c>
      <c r="F22" s="639">
        <v>0</v>
      </c>
      <c r="G22" s="639">
        <v>0</v>
      </c>
      <c r="H22" s="639">
        <v>0</v>
      </c>
      <c r="I22" s="639">
        <v>0</v>
      </c>
      <c r="J22" s="639">
        <v>0</v>
      </c>
      <c r="K22" s="639">
        <v>0</v>
      </c>
      <c r="L22" s="639">
        <v>0</v>
      </c>
      <c r="M22" s="639">
        <v>0</v>
      </c>
      <c r="N22" s="639">
        <v>0</v>
      </c>
      <c r="O22" s="639">
        <v>0</v>
      </c>
      <c r="P22" s="639">
        <v>0</v>
      </c>
      <c r="Q22" s="639">
        <v>0</v>
      </c>
      <c r="R22" s="639">
        <v>0</v>
      </c>
      <c r="S22" s="639">
        <v>0</v>
      </c>
      <c r="T22" s="639">
        <v>0</v>
      </c>
      <c r="U22" s="639">
        <v>0</v>
      </c>
      <c r="V22" s="639">
        <v>0</v>
      </c>
      <c r="W22" s="639">
        <v>0</v>
      </c>
      <c r="X22" s="639">
        <v>0</v>
      </c>
      <c r="Y22" s="639">
        <v>0</v>
      </c>
      <c r="Z22" s="639">
        <v>0</v>
      </c>
      <c r="AA22" s="640">
        <v>0</v>
      </c>
    </row>
    <row r="23" spans="1:27">
      <c r="A23" s="427"/>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onditionalFormatting>
  <conditionalFormatting sqref="A5">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H72"/>
  <sheetViews>
    <sheetView zoomScale="80" zoomScaleNormal="80" workbookViewId="0"/>
  </sheetViews>
  <sheetFormatPr defaultColWidth="8.88671875" defaultRowHeight="13.8"/>
  <cols>
    <col min="1" max="1" width="8.88671875" style="557"/>
    <col min="2" max="2" width="69.109375" style="558" customWidth="1"/>
    <col min="3" max="3" width="13.5546875" style="523" customWidth="1"/>
    <col min="4" max="4" width="14.44140625" style="523" customWidth="1"/>
    <col min="5" max="5" width="15.109375" style="523" bestFit="1" customWidth="1"/>
    <col min="6" max="7" width="13.109375" style="523" customWidth="1"/>
    <col min="8" max="8" width="15.109375" style="523" bestFit="1" customWidth="1"/>
    <col min="9" max="16384" width="8.88671875" style="523"/>
  </cols>
  <sheetData>
    <row r="1" spans="1:8">
      <c r="A1" s="212" t="s">
        <v>30</v>
      </c>
      <c r="B1" s="522" t="str">
        <f>'Info '!C2</f>
        <v>JSC " Halyk Bank Georgia"</v>
      </c>
      <c r="C1" s="522"/>
    </row>
    <row r="2" spans="1:8">
      <c r="A2" s="212" t="s">
        <v>31</v>
      </c>
      <c r="B2" s="716">
        <f>'1. key ratios '!B2</f>
        <v>46203</v>
      </c>
      <c r="C2" s="524"/>
      <c r="D2" s="525"/>
      <c r="E2" s="525"/>
      <c r="F2" s="525"/>
      <c r="G2" s="525"/>
      <c r="H2" s="525"/>
    </row>
    <row r="3" spans="1:8">
      <c r="A3" s="212"/>
      <c r="B3" s="524"/>
      <c r="C3" s="524"/>
      <c r="D3" s="525"/>
      <c r="E3" s="525"/>
      <c r="F3" s="525"/>
      <c r="G3" s="525"/>
      <c r="H3" s="525"/>
    </row>
    <row r="4" spans="1:8" ht="21" customHeight="1">
      <c r="A4" s="738" t="s">
        <v>6</v>
      </c>
      <c r="B4" s="739" t="s">
        <v>521</v>
      </c>
      <c r="C4" s="741" t="s">
        <v>522</v>
      </c>
      <c r="D4" s="741"/>
      <c r="E4" s="741"/>
      <c r="F4" s="741" t="s">
        <v>523</v>
      </c>
      <c r="G4" s="741"/>
      <c r="H4" s="742"/>
    </row>
    <row r="5" spans="1:8" ht="21" customHeight="1">
      <c r="A5" s="738"/>
      <c r="B5" s="740"/>
      <c r="C5" s="526" t="s">
        <v>32</v>
      </c>
      <c r="D5" s="526" t="s">
        <v>33</v>
      </c>
      <c r="E5" s="526" t="s">
        <v>34</v>
      </c>
      <c r="F5" s="526" t="s">
        <v>32</v>
      </c>
      <c r="G5" s="526" t="s">
        <v>33</v>
      </c>
      <c r="H5" s="526" t="s">
        <v>34</v>
      </c>
    </row>
    <row r="6" spans="1:8" ht="26.4" customHeight="1">
      <c r="A6" s="738"/>
      <c r="B6" s="527" t="s">
        <v>524</v>
      </c>
      <c r="C6" s="743"/>
      <c r="D6" s="744"/>
      <c r="E6" s="744"/>
      <c r="F6" s="744"/>
      <c r="G6" s="744"/>
      <c r="H6" s="745"/>
    </row>
    <row r="7" spans="1:8" ht="23.1" customHeight="1">
      <c r="A7" s="528">
        <v>1</v>
      </c>
      <c r="B7" s="529" t="s">
        <v>525</v>
      </c>
      <c r="C7" s="701">
        <f>SUM(C8:C10)</f>
        <v>39183585.140000001</v>
      </c>
      <c r="D7" s="701">
        <f>SUM(D8:D10)</f>
        <v>63229383.560000002</v>
      </c>
      <c r="E7" s="702">
        <f>C7+D7</f>
        <v>102412968.7</v>
      </c>
      <c r="F7" s="701">
        <f>SUM(F8:F10)</f>
        <v>20817763.940000001</v>
      </c>
      <c r="G7" s="701">
        <f>SUM(G8:G10)</f>
        <v>130471961.49000001</v>
      </c>
      <c r="H7" s="702">
        <f>F7+G7</f>
        <v>151289725.43000001</v>
      </c>
    </row>
    <row r="8" spans="1:8" ht="14.4">
      <c r="A8" s="528">
        <v>1.1000000000000001</v>
      </c>
      <c r="B8" s="530" t="s">
        <v>526</v>
      </c>
      <c r="C8" s="701">
        <v>5868451.7000000002</v>
      </c>
      <c r="D8" s="701">
        <v>8635132.120000001</v>
      </c>
      <c r="E8" s="702">
        <f t="shared" ref="E8:E36" si="0">C8+D8</f>
        <v>14503583.82</v>
      </c>
      <c r="F8" s="701">
        <v>6207611.75</v>
      </c>
      <c r="G8" s="701">
        <v>5623084.0999999996</v>
      </c>
      <c r="H8" s="702">
        <f t="shared" ref="H8:H36" si="1">F8+G8</f>
        <v>11830695.85</v>
      </c>
    </row>
    <row r="9" spans="1:8" ht="14.4">
      <c r="A9" s="528">
        <v>1.2</v>
      </c>
      <c r="B9" s="530" t="s">
        <v>527</v>
      </c>
      <c r="C9" s="701">
        <v>2584654.4899999998</v>
      </c>
      <c r="D9" s="701">
        <v>25832896.429999996</v>
      </c>
      <c r="E9" s="702">
        <f t="shared" si="0"/>
        <v>28417550.919999994</v>
      </c>
      <c r="F9" s="701">
        <v>2347733.7800000003</v>
      </c>
      <c r="G9" s="701">
        <v>92464043.710000008</v>
      </c>
      <c r="H9" s="702">
        <f t="shared" si="1"/>
        <v>94811777.49000001</v>
      </c>
    </row>
    <row r="10" spans="1:8" ht="14.4">
      <c r="A10" s="528">
        <v>1.3</v>
      </c>
      <c r="B10" s="530" t="s">
        <v>528</v>
      </c>
      <c r="C10" s="701">
        <v>30730478.950000003</v>
      </c>
      <c r="D10" s="701">
        <v>28761355.010000005</v>
      </c>
      <c r="E10" s="702">
        <f t="shared" si="0"/>
        <v>59491833.960000008</v>
      </c>
      <c r="F10" s="701">
        <v>12262418.41</v>
      </c>
      <c r="G10" s="701">
        <v>32384833.680000011</v>
      </c>
      <c r="H10" s="702">
        <f t="shared" si="1"/>
        <v>44647252.090000011</v>
      </c>
    </row>
    <row r="11" spans="1:8" ht="14.4">
      <c r="A11" s="528">
        <v>2</v>
      </c>
      <c r="B11" s="531" t="s">
        <v>529</v>
      </c>
      <c r="C11" s="701">
        <v>0</v>
      </c>
      <c r="D11" s="701">
        <v>0</v>
      </c>
      <c r="E11" s="702">
        <f t="shared" si="0"/>
        <v>0</v>
      </c>
      <c r="F11" s="701">
        <v>30650.23</v>
      </c>
      <c r="G11" s="701">
        <v>0</v>
      </c>
      <c r="H11" s="702">
        <f t="shared" si="1"/>
        <v>30650.23</v>
      </c>
    </row>
    <row r="12" spans="1:8" ht="14.4">
      <c r="A12" s="528">
        <v>2.1</v>
      </c>
      <c r="B12" s="532" t="s">
        <v>530</v>
      </c>
      <c r="C12" s="701">
        <v>0</v>
      </c>
      <c r="D12" s="701">
        <v>0</v>
      </c>
      <c r="E12" s="702">
        <f t="shared" si="0"/>
        <v>0</v>
      </c>
      <c r="F12" s="701">
        <v>30650.23</v>
      </c>
      <c r="G12" s="701">
        <v>0</v>
      </c>
      <c r="H12" s="702">
        <f t="shared" si="1"/>
        <v>30650.23</v>
      </c>
    </row>
    <row r="13" spans="1:8" ht="26.4" customHeight="1">
      <c r="A13" s="528">
        <v>3</v>
      </c>
      <c r="B13" s="533" t="s">
        <v>531</v>
      </c>
      <c r="C13" s="701">
        <v>0</v>
      </c>
      <c r="D13" s="701">
        <v>0</v>
      </c>
      <c r="E13" s="702">
        <f t="shared" si="0"/>
        <v>0</v>
      </c>
      <c r="F13" s="701">
        <v>0</v>
      </c>
      <c r="G13" s="701">
        <v>0</v>
      </c>
      <c r="H13" s="702">
        <f t="shared" si="1"/>
        <v>0</v>
      </c>
    </row>
    <row r="14" spans="1:8" ht="26.4" customHeight="1">
      <c r="A14" s="528">
        <v>4</v>
      </c>
      <c r="B14" s="534" t="s">
        <v>532</v>
      </c>
      <c r="C14" s="701">
        <v>0</v>
      </c>
      <c r="D14" s="701">
        <v>0</v>
      </c>
      <c r="E14" s="702">
        <f t="shared" si="0"/>
        <v>0</v>
      </c>
      <c r="F14" s="701">
        <v>0</v>
      </c>
      <c r="G14" s="701">
        <v>0</v>
      </c>
      <c r="H14" s="702">
        <f t="shared" si="1"/>
        <v>0</v>
      </c>
    </row>
    <row r="15" spans="1:8" ht="24.6" customHeight="1">
      <c r="A15" s="528">
        <v>5</v>
      </c>
      <c r="B15" s="535" t="s">
        <v>533</v>
      </c>
      <c r="C15" s="704">
        <f>SUM(C16:C18)</f>
        <v>54000</v>
      </c>
      <c r="D15" s="704">
        <f>SUM(D16:D18)</f>
        <v>0</v>
      </c>
      <c r="E15" s="705">
        <f t="shared" si="0"/>
        <v>54000</v>
      </c>
      <c r="F15" s="704">
        <f>SUM(F16:F18)</f>
        <v>54000</v>
      </c>
      <c r="G15" s="704">
        <f>SUM(G16:G18)</f>
        <v>0</v>
      </c>
      <c r="H15" s="705">
        <f t="shared" si="1"/>
        <v>54000</v>
      </c>
    </row>
    <row r="16" spans="1:8" ht="14.4">
      <c r="A16" s="528">
        <v>5.0999999999999996</v>
      </c>
      <c r="B16" s="536" t="s">
        <v>534</v>
      </c>
      <c r="C16" s="701">
        <v>54000</v>
      </c>
      <c r="D16" s="701">
        <v>0</v>
      </c>
      <c r="E16" s="702">
        <f t="shared" si="0"/>
        <v>54000</v>
      </c>
      <c r="F16" s="701">
        <v>54000</v>
      </c>
      <c r="G16" s="701">
        <v>0</v>
      </c>
      <c r="H16" s="702">
        <f t="shared" si="1"/>
        <v>54000</v>
      </c>
    </row>
    <row r="17" spans="1:8" ht="14.4">
      <c r="A17" s="528">
        <v>5.2</v>
      </c>
      <c r="B17" s="536" t="s">
        <v>535</v>
      </c>
      <c r="C17" s="701">
        <v>0</v>
      </c>
      <c r="D17" s="701">
        <v>0</v>
      </c>
      <c r="E17" s="702">
        <f t="shared" si="0"/>
        <v>0</v>
      </c>
      <c r="F17" s="701">
        <v>0</v>
      </c>
      <c r="G17" s="701">
        <v>0</v>
      </c>
      <c r="H17" s="702">
        <f t="shared" si="1"/>
        <v>0</v>
      </c>
    </row>
    <row r="18" spans="1:8" ht="14.4">
      <c r="A18" s="528">
        <v>5.3</v>
      </c>
      <c r="B18" s="537" t="s">
        <v>536</v>
      </c>
      <c r="C18" s="701">
        <v>0</v>
      </c>
      <c r="D18" s="701">
        <v>0</v>
      </c>
      <c r="E18" s="702">
        <f t="shared" si="0"/>
        <v>0</v>
      </c>
      <c r="F18" s="701">
        <v>0</v>
      </c>
      <c r="G18" s="701">
        <v>0</v>
      </c>
      <c r="H18" s="702">
        <f t="shared" si="1"/>
        <v>0</v>
      </c>
    </row>
    <row r="19" spans="1:8" ht="14.4">
      <c r="A19" s="528">
        <v>6</v>
      </c>
      <c r="B19" s="533" t="s">
        <v>537</v>
      </c>
      <c r="C19" s="701">
        <f>SUM(C20:C21)</f>
        <v>389798923.74999976</v>
      </c>
      <c r="D19" s="701">
        <f>SUM(D20:D21)</f>
        <v>601181502.45000005</v>
      </c>
      <c r="E19" s="702">
        <f t="shared" si="0"/>
        <v>990980426.19999981</v>
      </c>
      <c r="F19" s="701">
        <f>SUM(F20:F21)</f>
        <v>334732476.33000022</v>
      </c>
      <c r="G19" s="701">
        <f>SUM(G20:G21)</f>
        <v>576280505.86000001</v>
      </c>
      <c r="H19" s="702">
        <f t="shared" si="1"/>
        <v>911012982.1900003</v>
      </c>
    </row>
    <row r="20" spans="1:8" ht="14.4">
      <c r="A20" s="528">
        <v>6.1</v>
      </c>
      <c r="B20" s="536" t="s">
        <v>535</v>
      </c>
      <c r="C20" s="701">
        <v>5924582</v>
      </c>
      <c r="D20" s="701">
        <v>0</v>
      </c>
      <c r="E20" s="702">
        <f t="shared" si="0"/>
        <v>5924582</v>
      </c>
      <c r="F20" s="701">
        <v>5924205.9499999993</v>
      </c>
      <c r="G20" s="701">
        <v>0</v>
      </c>
      <c r="H20" s="702">
        <f t="shared" si="1"/>
        <v>5924205.9499999993</v>
      </c>
    </row>
    <row r="21" spans="1:8" ht="14.4">
      <c r="A21" s="528">
        <v>6.2</v>
      </c>
      <c r="B21" s="537" t="s">
        <v>536</v>
      </c>
      <c r="C21" s="701">
        <v>383874341.74999976</v>
      </c>
      <c r="D21" s="701">
        <v>601181502.45000005</v>
      </c>
      <c r="E21" s="702">
        <f t="shared" si="0"/>
        <v>985055844.19999981</v>
      </c>
      <c r="F21" s="701">
        <v>328808270.38000023</v>
      </c>
      <c r="G21" s="701">
        <v>576280505.86000001</v>
      </c>
      <c r="H21" s="702">
        <f t="shared" si="1"/>
        <v>905088776.24000025</v>
      </c>
    </row>
    <row r="22" spans="1:8" ht="14.4">
      <c r="A22" s="528">
        <v>7</v>
      </c>
      <c r="B22" s="531" t="s">
        <v>538</v>
      </c>
      <c r="C22" s="701">
        <v>0</v>
      </c>
      <c r="D22" s="701">
        <v>0</v>
      </c>
      <c r="E22" s="702">
        <f t="shared" si="0"/>
        <v>0</v>
      </c>
      <c r="F22" s="701">
        <v>0</v>
      </c>
      <c r="G22" s="701">
        <v>0</v>
      </c>
      <c r="H22" s="702">
        <f t="shared" si="1"/>
        <v>0</v>
      </c>
    </row>
    <row r="23" spans="1:8" ht="14.4">
      <c r="A23" s="528">
        <v>8</v>
      </c>
      <c r="B23" s="538" t="s">
        <v>539</v>
      </c>
      <c r="C23" s="701">
        <v>0</v>
      </c>
      <c r="D23" s="701">
        <v>0</v>
      </c>
      <c r="E23" s="702">
        <f t="shared" si="0"/>
        <v>0</v>
      </c>
      <c r="F23" s="701">
        <v>0</v>
      </c>
      <c r="G23" s="701">
        <v>0</v>
      </c>
      <c r="H23" s="702">
        <f t="shared" si="1"/>
        <v>0</v>
      </c>
    </row>
    <row r="24" spans="1:8" ht="14.4">
      <c r="A24" s="528">
        <v>9</v>
      </c>
      <c r="B24" s="534" t="s">
        <v>540</v>
      </c>
      <c r="C24" s="701">
        <f>SUM(C25:C26)</f>
        <v>18412758.98</v>
      </c>
      <c r="D24" s="701">
        <f>SUM(D25:D26)</f>
        <v>0</v>
      </c>
      <c r="E24" s="702">
        <f t="shared" si="0"/>
        <v>18412758.98</v>
      </c>
      <c r="F24" s="701">
        <f>SUM(F25:F26)</f>
        <v>18094691.65000001</v>
      </c>
      <c r="G24" s="701">
        <f>SUM(G25:G26)</f>
        <v>0</v>
      </c>
      <c r="H24" s="702">
        <f t="shared" si="1"/>
        <v>18094691.65000001</v>
      </c>
    </row>
    <row r="25" spans="1:8" ht="14.4">
      <c r="A25" s="528">
        <v>9.1</v>
      </c>
      <c r="B25" s="536" t="s">
        <v>541</v>
      </c>
      <c r="C25" s="701">
        <v>18412758.98</v>
      </c>
      <c r="D25" s="701">
        <v>0</v>
      </c>
      <c r="E25" s="702">
        <f t="shared" si="0"/>
        <v>18412758.98</v>
      </c>
      <c r="F25" s="701">
        <v>18094691.65000001</v>
      </c>
      <c r="G25" s="701">
        <v>0</v>
      </c>
      <c r="H25" s="702">
        <f t="shared" si="1"/>
        <v>18094691.65000001</v>
      </c>
    </row>
    <row r="26" spans="1:8" ht="14.4">
      <c r="A26" s="528">
        <v>9.1999999999999993</v>
      </c>
      <c r="B26" s="536" t="s">
        <v>542</v>
      </c>
      <c r="C26" s="701">
        <v>0</v>
      </c>
      <c r="D26" s="701">
        <v>0</v>
      </c>
      <c r="E26" s="702">
        <f t="shared" si="0"/>
        <v>0</v>
      </c>
      <c r="F26" s="701">
        <v>0</v>
      </c>
      <c r="G26" s="701">
        <v>0</v>
      </c>
      <c r="H26" s="702">
        <f t="shared" si="1"/>
        <v>0</v>
      </c>
    </row>
    <row r="27" spans="1:8" ht="14.4">
      <c r="A27" s="528">
        <v>10</v>
      </c>
      <c r="B27" s="534" t="s">
        <v>543</v>
      </c>
      <c r="C27" s="701">
        <f>SUM(C28:C29)</f>
        <v>6386721.9699999969</v>
      </c>
      <c r="D27" s="701">
        <f>SUM(D28:D29)</f>
        <v>0</v>
      </c>
      <c r="E27" s="702">
        <f t="shared" si="0"/>
        <v>6386721.9699999969</v>
      </c>
      <c r="F27" s="701">
        <f>SUM(F28:F29)</f>
        <v>5944843.6899999985</v>
      </c>
      <c r="G27" s="701">
        <f>SUM(G28:G29)</f>
        <v>0</v>
      </c>
      <c r="H27" s="702">
        <f t="shared" si="1"/>
        <v>5944843.6899999985</v>
      </c>
    </row>
    <row r="28" spans="1:8" ht="14.4">
      <c r="A28" s="528">
        <v>10.1</v>
      </c>
      <c r="B28" s="536" t="s">
        <v>544</v>
      </c>
      <c r="C28" s="701">
        <v>0</v>
      </c>
      <c r="D28" s="701">
        <v>0</v>
      </c>
      <c r="E28" s="702">
        <f t="shared" si="0"/>
        <v>0</v>
      </c>
      <c r="F28" s="701">
        <v>0</v>
      </c>
      <c r="G28" s="701">
        <v>0</v>
      </c>
      <c r="H28" s="702">
        <f t="shared" si="1"/>
        <v>0</v>
      </c>
    </row>
    <row r="29" spans="1:8" ht="14.4">
      <c r="A29" s="528">
        <v>10.199999999999999</v>
      </c>
      <c r="B29" s="536" t="s">
        <v>545</v>
      </c>
      <c r="C29" s="701">
        <v>6386721.9699999969</v>
      </c>
      <c r="D29" s="701">
        <v>0</v>
      </c>
      <c r="E29" s="702">
        <f t="shared" si="0"/>
        <v>6386721.9699999969</v>
      </c>
      <c r="F29" s="701">
        <v>5944843.6899999985</v>
      </c>
      <c r="G29" s="701">
        <v>0</v>
      </c>
      <c r="H29" s="702">
        <f t="shared" si="1"/>
        <v>5944843.6899999985</v>
      </c>
    </row>
    <row r="30" spans="1:8" ht="14.4">
      <c r="A30" s="528">
        <v>11</v>
      </c>
      <c r="B30" s="534" t="s">
        <v>546</v>
      </c>
      <c r="C30" s="701">
        <f>SUM(C31:C32)</f>
        <v>1319970</v>
      </c>
      <c r="D30" s="701">
        <f>SUM(D31:D32)</f>
        <v>0</v>
      </c>
      <c r="E30" s="702">
        <f t="shared" si="0"/>
        <v>1319970</v>
      </c>
      <c r="F30" s="701">
        <f>SUM(F31:F32)</f>
        <v>2266864.2999999998</v>
      </c>
      <c r="G30" s="701">
        <f>SUM(G31:G32)</f>
        <v>0</v>
      </c>
      <c r="H30" s="702">
        <f t="shared" si="1"/>
        <v>2266864.2999999998</v>
      </c>
    </row>
    <row r="31" spans="1:8" ht="14.4">
      <c r="A31" s="528">
        <v>11.1</v>
      </c>
      <c r="B31" s="536" t="s">
        <v>547</v>
      </c>
      <c r="C31" s="701">
        <v>1319970</v>
      </c>
      <c r="D31" s="701">
        <v>0</v>
      </c>
      <c r="E31" s="702">
        <f t="shared" si="0"/>
        <v>1319970</v>
      </c>
      <c r="F31" s="701">
        <v>2266864.2999999998</v>
      </c>
      <c r="G31" s="701">
        <v>0</v>
      </c>
      <c r="H31" s="702">
        <f t="shared" si="1"/>
        <v>2266864.2999999998</v>
      </c>
    </row>
    <row r="32" spans="1:8" ht="14.4">
      <c r="A32" s="528">
        <v>11.2</v>
      </c>
      <c r="B32" s="536" t="s">
        <v>548</v>
      </c>
      <c r="C32" s="701">
        <v>0</v>
      </c>
      <c r="D32" s="701">
        <v>0</v>
      </c>
      <c r="E32" s="702">
        <f t="shared" si="0"/>
        <v>0</v>
      </c>
      <c r="F32" s="701">
        <v>0</v>
      </c>
      <c r="G32" s="701">
        <v>0</v>
      </c>
      <c r="H32" s="702">
        <f t="shared" si="1"/>
        <v>0</v>
      </c>
    </row>
    <row r="33" spans="1:8" ht="14.4">
      <c r="A33" s="528">
        <v>13</v>
      </c>
      <c r="B33" s="534" t="s">
        <v>549</v>
      </c>
      <c r="C33" s="701">
        <v>17726654.059999999</v>
      </c>
      <c r="D33" s="701">
        <v>481526.26999999955</v>
      </c>
      <c r="E33" s="702">
        <f t="shared" si="0"/>
        <v>18208180.329999998</v>
      </c>
      <c r="F33" s="701">
        <v>18508974.189999994</v>
      </c>
      <c r="G33" s="701">
        <v>5780955.5200000033</v>
      </c>
      <c r="H33" s="702">
        <f t="shared" si="1"/>
        <v>24289929.709999997</v>
      </c>
    </row>
    <row r="34" spans="1:8" ht="14.4">
      <c r="A34" s="528">
        <v>13.1</v>
      </c>
      <c r="B34" s="539" t="s">
        <v>550</v>
      </c>
      <c r="C34" s="701">
        <v>14469142.579999998</v>
      </c>
      <c r="D34" s="701">
        <v>0</v>
      </c>
      <c r="E34" s="702">
        <f t="shared" si="0"/>
        <v>14469142.579999998</v>
      </c>
      <c r="F34" s="701">
        <v>13604484.059999999</v>
      </c>
      <c r="G34" s="701">
        <v>0</v>
      </c>
      <c r="H34" s="702">
        <f t="shared" si="1"/>
        <v>13604484.059999999</v>
      </c>
    </row>
    <row r="35" spans="1:8" ht="14.4">
      <c r="A35" s="528">
        <v>13.2</v>
      </c>
      <c r="B35" s="539" t="s">
        <v>551</v>
      </c>
      <c r="C35" s="701">
        <v>0</v>
      </c>
      <c r="D35" s="701">
        <v>0</v>
      </c>
      <c r="E35" s="702">
        <f t="shared" si="0"/>
        <v>0</v>
      </c>
      <c r="F35" s="701">
        <v>0</v>
      </c>
      <c r="G35" s="701">
        <v>0</v>
      </c>
      <c r="H35" s="702">
        <f t="shared" si="1"/>
        <v>0</v>
      </c>
    </row>
    <row r="36" spans="1:8" ht="14.4">
      <c r="A36" s="528">
        <v>14</v>
      </c>
      <c r="B36" s="540" t="s">
        <v>552</v>
      </c>
      <c r="C36" s="701">
        <f>SUM(C7,C11,C13,C14,C15,C19,C22,C23,C24,C27,C30,C33)</f>
        <v>472882613.89999974</v>
      </c>
      <c r="D36" s="701">
        <f>SUM(D7,D11,D13,D14,D15,D19,D22,D23,D24,D27,D30,D33)</f>
        <v>664892412.27999997</v>
      </c>
      <c r="E36" s="702">
        <f t="shared" si="0"/>
        <v>1137775026.1799998</v>
      </c>
      <c r="F36" s="701">
        <f>SUM(F7,F11,F13,F14,F15,F19,F22,F23,F24,F27,F30,F33)</f>
        <v>400450264.33000028</v>
      </c>
      <c r="G36" s="701">
        <f>SUM(G7,G11,G13,G14,G15,G19,G22,G23,G24,G27,G30,G33)</f>
        <v>712533422.87</v>
      </c>
      <c r="H36" s="702">
        <f t="shared" si="1"/>
        <v>1112983687.2000003</v>
      </c>
    </row>
    <row r="37" spans="1:8" ht="22.5" customHeight="1">
      <c r="A37" s="528"/>
      <c r="B37" s="541" t="s">
        <v>553</v>
      </c>
      <c r="C37" s="746"/>
      <c r="D37" s="747"/>
      <c r="E37" s="747"/>
      <c r="F37" s="747"/>
      <c r="G37" s="747"/>
      <c r="H37" s="748"/>
    </row>
    <row r="38" spans="1:8" ht="14.4">
      <c r="A38" s="528">
        <v>15</v>
      </c>
      <c r="B38" s="542" t="s">
        <v>554</v>
      </c>
      <c r="C38" s="703">
        <v>0</v>
      </c>
      <c r="D38" s="703">
        <v>0</v>
      </c>
      <c r="E38" s="706">
        <f>C38+D38</f>
        <v>0</v>
      </c>
      <c r="F38" s="703">
        <v>203700</v>
      </c>
      <c r="G38" s="703">
        <v>0</v>
      </c>
      <c r="H38" s="706">
        <f>F38+G38</f>
        <v>203700</v>
      </c>
    </row>
    <row r="39" spans="1:8" ht="14.4">
      <c r="A39" s="543">
        <v>15.1</v>
      </c>
      <c r="B39" s="544" t="s">
        <v>530</v>
      </c>
      <c r="C39" s="703">
        <v>0</v>
      </c>
      <c r="D39" s="703">
        <v>0</v>
      </c>
      <c r="E39" s="706">
        <f t="shared" ref="E39:E53" si="2">C39+D39</f>
        <v>0</v>
      </c>
      <c r="F39" s="703">
        <v>203700</v>
      </c>
      <c r="G39" s="703">
        <v>0</v>
      </c>
      <c r="H39" s="706">
        <f t="shared" ref="H39:H53" si="3">F39+G39</f>
        <v>203700</v>
      </c>
    </row>
    <row r="40" spans="1:8" ht="24" customHeight="1">
      <c r="A40" s="543">
        <v>16</v>
      </c>
      <c r="B40" s="531" t="s">
        <v>555</v>
      </c>
      <c r="C40" s="703">
        <v>0</v>
      </c>
      <c r="D40" s="703">
        <v>0</v>
      </c>
      <c r="E40" s="706">
        <f t="shared" si="2"/>
        <v>0</v>
      </c>
      <c r="F40" s="703">
        <v>0</v>
      </c>
      <c r="G40" s="703">
        <v>0</v>
      </c>
      <c r="H40" s="706">
        <f t="shared" si="3"/>
        <v>0</v>
      </c>
    </row>
    <row r="41" spans="1:8" ht="14.4">
      <c r="A41" s="543">
        <v>17</v>
      </c>
      <c r="B41" s="531" t="s">
        <v>556</v>
      </c>
      <c r="C41" s="703">
        <f>SUM(C42:C45)</f>
        <v>183407207.43999991</v>
      </c>
      <c r="D41" s="703">
        <f>SUM(D42:D45)</f>
        <v>639382785.5200001</v>
      </c>
      <c r="E41" s="706">
        <f t="shared" si="2"/>
        <v>822789992.96000004</v>
      </c>
      <c r="F41" s="703">
        <f>SUM(F42:F45)</f>
        <v>144242329.6099999</v>
      </c>
      <c r="G41" s="703">
        <f>SUM(G42:G45)</f>
        <v>676011190.61000013</v>
      </c>
      <c r="H41" s="706">
        <f t="shared" si="3"/>
        <v>820253520.22000003</v>
      </c>
    </row>
    <row r="42" spans="1:8" ht="14.4">
      <c r="A42" s="543">
        <v>17.100000000000001</v>
      </c>
      <c r="B42" s="545" t="s">
        <v>557</v>
      </c>
      <c r="C42" s="703">
        <v>182432552.93999991</v>
      </c>
      <c r="D42" s="703">
        <v>173314786.74000004</v>
      </c>
      <c r="E42" s="706">
        <f t="shared" si="2"/>
        <v>355747339.67999995</v>
      </c>
      <c r="F42" s="703">
        <v>143246866.8499999</v>
      </c>
      <c r="G42" s="703">
        <v>138800026.44999999</v>
      </c>
      <c r="H42" s="706">
        <f t="shared" si="3"/>
        <v>282046893.29999989</v>
      </c>
    </row>
    <row r="43" spans="1:8" ht="14.4">
      <c r="A43" s="543">
        <v>17.2</v>
      </c>
      <c r="B43" s="546" t="s">
        <v>558</v>
      </c>
      <c r="C43" s="703">
        <v>0</v>
      </c>
      <c r="D43" s="703">
        <v>462240509.31000006</v>
      </c>
      <c r="E43" s="706">
        <f t="shared" si="2"/>
        <v>462240509.31000006</v>
      </c>
      <c r="F43" s="703">
        <v>0</v>
      </c>
      <c r="G43" s="703">
        <v>502459988.4800002</v>
      </c>
      <c r="H43" s="706">
        <f t="shared" si="3"/>
        <v>502459988.4800002</v>
      </c>
    </row>
    <row r="44" spans="1:8" ht="14.4">
      <c r="A44" s="543">
        <v>17.3</v>
      </c>
      <c r="B44" s="545" t="s">
        <v>559</v>
      </c>
      <c r="C44" s="703">
        <v>0</v>
      </c>
      <c r="D44" s="703">
        <v>0</v>
      </c>
      <c r="E44" s="706">
        <f t="shared" si="2"/>
        <v>0</v>
      </c>
      <c r="F44" s="703">
        <v>0</v>
      </c>
      <c r="G44" s="703">
        <v>0</v>
      </c>
      <c r="H44" s="706">
        <f t="shared" si="3"/>
        <v>0</v>
      </c>
    </row>
    <row r="45" spans="1:8" ht="14.4">
      <c r="A45" s="543">
        <v>17.399999999999999</v>
      </c>
      <c r="B45" s="545" t="s">
        <v>560</v>
      </c>
      <c r="C45" s="703">
        <v>974654.5</v>
      </c>
      <c r="D45" s="703">
        <v>3827489.4699999997</v>
      </c>
      <c r="E45" s="706">
        <f t="shared" si="2"/>
        <v>4802143.97</v>
      </c>
      <c r="F45" s="703">
        <v>995462.76</v>
      </c>
      <c r="G45" s="703">
        <v>34751175.680000007</v>
      </c>
      <c r="H45" s="706">
        <f t="shared" si="3"/>
        <v>35746638.440000005</v>
      </c>
    </row>
    <row r="46" spans="1:8" ht="14.4">
      <c r="A46" s="543">
        <v>18</v>
      </c>
      <c r="B46" s="547" t="s">
        <v>561</v>
      </c>
      <c r="C46" s="703">
        <v>1247767.5364220538</v>
      </c>
      <c r="D46" s="703">
        <v>36797.666585523169</v>
      </c>
      <c r="E46" s="706">
        <f t="shared" si="2"/>
        <v>1284565.203007577</v>
      </c>
      <c r="F46" s="703">
        <v>1123656.9777959655</v>
      </c>
      <c r="G46" s="703">
        <v>59898.741423466476</v>
      </c>
      <c r="H46" s="706">
        <f t="shared" si="3"/>
        <v>1183555.719219432</v>
      </c>
    </row>
    <row r="47" spans="1:8" ht="14.4">
      <c r="A47" s="543">
        <v>19</v>
      </c>
      <c r="B47" s="547" t="s">
        <v>562</v>
      </c>
      <c r="C47" s="703">
        <f>SUM(C48:C49)</f>
        <v>3273589.27</v>
      </c>
      <c r="D47" s="703">
        <f>SUM(D48:D49)</f>
        <v>0</v>
      </c>
      <c r="E47" s="706">
        <f t="shared" si="2"/>
        <v>3273589.27</v>
      </c>
      <c r="F47" s="703">
        <f>SUM(F48:F49)</f>
        <v>2231139.5699999998</v>
      </c>
      <c r="G47" s="703">
        <f>SUM(G48:G49)</f>
        <v>0</v>
      </c>
      <c r="H47" s="706">
        <f t="shared" si="3"/>
        <v>2231139.5699999998</v>
      </c>
    </row>
    <row r="48" spans="1:8" ht="14.4">
      <c r="A48" s="543">
        <v>19.100000000000001</v>
      </c>
      <c r="B48" s="548" t="s">
        <v>563</v>
      </c>
      <c r="C48" s="703">
        <v>2798908.7</v>
      </c>
      <c r="D48" s="703">
        <v>0</v>
      </c>
      <c r="E48" s="706">
        <f t="shared" si="2"/>
        <v>2798908.7</v>
      </c>
      <c r="F48" s="703">
        <v>1957947</v>
      </c>
      <c r="G48" s="703">
        <v>0</v>
      </c>
      <c r="H48" s="706">
        <f t="shared" si="3"/>
        <v>1957947</v>
      </c>
    </row>
    <row r="49" spans="1:8" ht="14.4">
      <c r="A49" s="543">
        <v>19.2</v>
      </c>
      <c r="B49" s="549" t="s">
        <v>564</v>
      </c>
      <c r="C49" s="703">
        <v>474680.57</v>
      </c>
      <c r="D49" s="703">
        <v>0</v>
      </c>
      <c r="E49" s="706">
        <f t="shared" si="2"/>
        <v>474680.57</v>
      </c>
      <c r="F49" s="703">
        <v>273192.57</v>
      </c>
      <c r="G49" s="703">
        <v>0</v>
      </c>
      <c r="H49" s="706">
        <f t="shared" si="3"/>
        <v>273192.57</v>
      </c>
    </row>
    <row r="50" spans="1:8" ht="14.4">
      <c r="A50" s="543">
        <v>20</v>
      </c>
      <c r="B50" s="550" t="s">
        <v>565</v>
      </c>
      <c r="C50" s="703">
        <v>0</v>
      </c>
      <c r="D50" s="703">
        <v>26518022.190000001</v>
      </c>
      <c r="E50" s="706">
        <f t="shared" si="2"/>
        <v>26518022.190000001</v>
      </c>
      <c r="F50" s="703">
        <v>0</v>
      </c>
      <c r="G50" s="703">
        <v>27303861.350000001</v>
      </c>
      <c r="H50" s="706">
        <f t="shared" si="3"/>
        <v>27303861.350000001</v>
      </c>
    </row>
    <row r="51" spans="1:8" ht="14.4">
      <c r="A51" s="543">
        <v>21</v>
      </c>
      <c r="B51" s="538" t="s">
        <v>566</v>
      </c>
      <c r="C51" s="703">
        <v>3182746.47</v>
      </c>
      <c r="D51" s="703">
        <v>0</v>
      </c>
      <c r="E51" s="706">
        <f t="shared" si="2"/>
        <v>3182746.47</v>
      </c>
      <c r="F51" s="703">
        <v>2498746.23</v>
      </c>
      <c r="G51" s="703">
        <v>0</v>
      </c>
      <c r="H51" s="706">
        <f t="shared" si="3"/>
        <v>2498746.23</v>
      </c>
    </row>
    <row r="52" spans="1:8" ht="14.4">
      <c r="A52" s="543">
        <v>21.1</v>
      </c>
      <c r="B52" s="546" t="s">
        <v>567</v>
      </c>
      <c r="C52" s="703">
        <v>0</v>
      </c>
      <c r="D52" s="703">
        <v>0</v>
      </c>
      <c r="E52" s="706">
        <f t="shared" si="2"/>
        <v>0</v>
      </c>
      <c r="F52" s="703">
        <v>0</v>
      </c>
      <c r="G52" s="703">
        <v>0</v>
      </c>
      <c r="H52" s="706">
        <f t="shared" si="3"/>
        <v>0</v>
      </c>
    </row>
    <row r="53" spans="1:8" ht="14.4">
      <c r="A53" s="543">
        <v>22</v>
      </c>
      <c r="B53" s="551" t="s">
        <v>568</v>
      </c>
      <c r="C53" s="703">
        <f>SUM(C38,C40,C41,C46,C47,C50,C51)</f>
        <v>191111310.71642196</v>
      </c>
      <c r="D53" s="703">
        <f>SUM(D38,D40,D41,D46,D47,D50,D51)</f>
        <v>665937605.37658572</v>
      </c>
      <c r="E53" s="706">
        <f t="shared" si="2"/>
        <v>857048916.09300768</v>
      </c>
      <c r="F53" s="703">
        <f>SUM(F38,F40,F41,F46,F47,F50,F51)</f>
        <v>150299572.38779584</v>
      </c>
      <c r="G53" s="703">
        <f>SUM(G38,G40,G41,G46,G47,G50,G51)</f>
        <v>703374950.70142365</v>
      </c>
      <c r="H53" s="706">
        <f t="shared" si="3"/>
        <v>853674523.08921945</v>
      </c>
    </row>
    <row r="54" spans="1:8" ht="24" customHeight="1">
      <c r="A54" s="543"/>
      <c r="B54" s="552" t="s">
        <v>569</v>
      </c>
      <c r="C54" s="735"/>
      <c r="D54" s="736"/>
      <c r="E54" s="736"/>
      <c r="F54" s="736"/>
      <c r="G54" s="736"/>
      <c r="H54" s="737"/>
    </row>
    <row r="55" spans="1:8" ht="14.4">
      <c r="A55" s="543">
        <v>23</v>
      </c>
      <c r="B55" s="566" t="s">
        <v>710</v>
      </c>
      <c r="C55" s="703">
        <v>76000000</v>
      </c>
      <c r="D55" s="703">
        <v>0</v>
      </c>
      <c r="E55" s="706">
        <f>C55+D55</f>
        <v>76000000</v>
      </c>
      <c r="F55" s="703">
        <v>76000000</v>
      </c>
      <c r="G55" s="703">
        <v>0</v>
      </c>
      <c r="H55" s="706">
        <f>F55+G55</f>
        <v>76000000</v>
      </c>
    </row>
    <row r="56" spans="1:8" ht="14.4">
      <c r="A56" s="543">
        <v>24</v>
      </c>
      <c r="B56" s="550" t="s">
        <v>571</v>
      </c>
      <c r="C56" s="703">
        <v>60000000</v>
      </c>
      <c r="D56" s="703">
        <v>0</v>
      </c>
      <c r="E56" s="706">
        <f t="shared" ref="E56:E69" si="4">C56+D56</f>
        <v>60000000</v>
      </c>
      <c r="F56" s="703">
        <v>60000000</v>
      </c>
      <c r="G56" s="703">
        <v>0</v>
      </c>
      <c r="H56" s="706">
        <f t="shared" ref="H56:H69" si="5">F56+G56</f>
        <v>60000000</v>
      </c>
    </row>
    <row r="57" spans="1:8" ht="14.4">
      <c r="A57" s="543">
        <v>25</v>
      </c>
      <c r="B57" s="547" t="s">
        <v>572</v>
      </c>
      <c r="C57" s="703">
        <v>0</v>
      </c>
      <c r="D57" s="703">
        <v>0</v>
      </c>
      <c r="E57" s="706">
        <f t="shared" si="4"/>
        <v>0</v>
      </c>
      <c r="F57" s="703">
        <v>0</v>
      </c>
      <c r="G57" s="703">
        <v>0</v>
      </c>
      <c r="H57" s="706">
        <f t="shared" si="5"/>
        <v>0</v>
      </c>
    </row>
    <row r="58" spans="1:8" ht="14.4">
      <c r="A58" s="543">
        <v>26</v>
      </c>
      <c r="B58" s="547" t="s">
        <v>573</v>
      </c>
      <c r="C58" s="703">
        <v>0</v>
      </c>
      <c r="D58" s="703">
        <v>0</v>
      </c>
      <c r="E58" s="706">
        <f t="shared" si="4"/>
        <v>0</v>
      </c>
      <c r="F58" s="703">
        <v>0</v>
      </c>
      <c r="G58" s="703">
        <v>0</v>
      </c>
      <c r="H58" s="706">
        <f t="shared" si="5"/>
        <v>0</v>
      </c>
    </row>
    <row r="59" spans="1:8" ht="14.4">
      <c r="A59" s="543">
        <v>27</v>
      </c>
      <c r="B59" s="547" t="s">
        <v>574</v>
      </c>
      <c r="C59" s="703">
        <f>SUM(C60:C61)</f>
        <v>0</v>
      </c>
      <c r="D59" s="703">
        <f>SUM(D60:D61)</f>
        <v>0</v>
      </c>
      <c r="E59" s="706">
        <f t="shared" si="4"/>
        <v>0</v>
      </c>
      <c r="F59" s="703">
        <f>SUM(F60:F61)</f>
        <v>0</v>
      </c>
      <c r="G59" s="703">
        <f>SUM(G60:G61)</f>
        <v>0</v>
      </c>
      <c r="H59" s="706">
        <f t="shared" si="5"/>
        <v>0</v>
      </c>
    </row>
    <row r="60" spans="1:8" ht="14.4">
      <c r="A60" s="543">
        <v>27.1</v>
      </c>
      <c r="B60" s="545" t="s">
        <v>575</v>
      </c>
      <c r="C60" s="703">
        <v>0</v>
      </c>
      <c r="D60" s="703">
        <v>0</v>
      </c>
      <c r="E60" s="706">
        <f t="shared" si="4"/>
        <v>0</v>
      </c>
      <c r="F60" s="703">
        <v>0</v>
      </c>
      <c r="G60" s="703">
        <v>0</v>
      </c>
      <c r="H60" s="706">
        <f t="shared" si="5"/>
        <v>0</v>
      </c>
    </row>
    <row r="61" spans="1:8" ht="14.4">
      <c r="A61" s="543">
        <v>27.2</v>
      </c>
      <c r="B61" s="545" t="s">
        <v>576</v>
      </c>
      <c r="C61" s="703">
        <v>0</v>
      </c>
      <c r="D61" s="703">
        <v>0</v>
      </c>
      <c r="E61" s="706">
        <f t="shared" si="4"/>
        <v>0</v>
      </c>
      <c r="F61" s="703">
        <v>0</v>
      </c>
      <c r="G61" s="703">
        <v>0</v>
      </c>
      <c r="H61" s="706">
        <f t="shared" si="5"/>
        <v>0</v>
      </c>
    </row>
    <row r="62" spans="1:8" ht="14.4">
      <c r="A62" s="543">
        <v>28</v>
      </c>
      <c r="B62" s="553" t="s">
        <v>577</v>
      </c>
      <c r="C62" s="703">
        <v>0</v>
      </c>
      <c r="D62" s="703">
        <v>0</v>
      </c>
      <c r="E62" s="706">
        <f t="shared" si="4"/>
        <v>0</v>
      </c>
      <c r="F62" s="703">
        <v>0</v>
      </c>
      <c r="G62" s="703">
        <v>0</v>
      </c>
      <c r="H62" s="706">
        <f t="shared" si="5"/>
        <v>0</v>
      </c>
    </row>
    <row r="63" spans="1:8" ht="14.4">
      <c r="A63" s="543">
        <v>29</v>
      </c>
      <c r="B63" s="547" t="s">
        <v>578</v>
      </c>
      <c r="C63" s="703">
        <f>SUM(C64:C66)</f>
        <v>1995247.12</v>
      </c>
      <c r="D63" s="703">
        <f>SUM(D64:D66)</f>
        <v>0</v>
      </c>
      <c r="E63" s="706">
        <f t="shared" si="4"/>
        <v>1995247.12</v>
      </c>
      <c r="F63" s="703">
        <f>SUM(F64:F66)</f>
        <v>2023404.98</v>
      </c>
      <c r="G63" s="703">
        <f>SUM(G64:G66)</f>
        <v>0</v>
      </c>
      <c r="H63" s="706">
        <f t="shared" si="5"/>
        <v>2023404.98</v>
      </c>
    </row>
    <row r="64" spans="1:8" ht="14.4">
      <c r="A64" s="543">
        <v>29.1</v>
      </c>
      <c r="B64" s="537" t="s">
        <v>579</v>
      </c>
      <c r="C64" s="703">
        <v>1995247.12</v>
      </c>
      <c r="D64" s="703">
        <v>0</v>
      </c>
      <c r="E64" s="706">
        <f t="shared" si="4"/>
        <v>1995247.12</v>
      </c>
      <c r="F64" s="703">
        <v>2023404.98</v>
      </c>
      <c r="G64" s="703">
        <v>0</v>
      </c>
      <c r="H64" s="706">
        <f t="shared" si="5"/>
        <v>2023404.98</v>
      </c>
    </row>
    <row r="65" spans="1:8" ht="24.9" customHeight="1">
      <c r="A65" s="543">
        <v>29.2</v>
      </c>
      <c r="B65" s="554" t="s">
        <v>580</v>
      </c>
      <c r="C65" s="703">
        <v>0</v>
      </c>
      <c r="D65" s="703">
        <v>0</v>
      </c>
      <c r="E65" s="706">
        <f t="shared" si="4"/>
        <v>0</v>
      </c>
      <c r="F65" s="703">
        <v>0</v>
      </c>
      <c r="G65" s="703">
        <v>0</v>
      </c>
      <c r="H65" s="706">
        <f t="shared" si="5"/>
        <v>0</v>
      </c>
    </row>
    <row r="66" spans="1:8" ht="29.25" customHeight="1">
      <c r="A66" s="543">
        <v>29.3</v>
      </c>
      <c r="B66" s="554" t="s">
        <v>581</v>
      </c>
      <c r="C66" s="703">
        <v>0</v>
      </c>
      <c r="D66" s="703">
        <v>0</v>
      </c>
      <c r="E66" s="706">
        <f t="shared" si="4"/>
        <v>0</v>
      </c>
      <c r="F66" s="703">
        <v>0</v>
      </c>
      <c r="G66" s="703">
        <v>0</v>
      </c>
      <c r="H66" s="706">
        <f t="shared" si="5"/>
        <v>0</v>
      </c>
    </row>
    <row r="67" spans="1:8" ht="14.4">
      <c r="A67" s="543">
        <v>30</v>
      </c>
      <c r="B67" s="534" t="s">
        <v>582</v>
      </c>
      <c r="C67" s="703">
        <v>142730862.96999991</v>
      </c>
      <c r="D67" s="703">
        <v>0</v>
      </c>
      <c r="E67" s="706">
        <f t="shared" si="4"/>
        <v>142730862.96999991</v>
      </c>
      <c r="F67" s="703">
        <v>121285759.13000003</v>
      </c>
      <c r="G67" s="703">
        <v>0</v>
      </c>
      <c r="H67" s="706">
        <f t="shared" si="5"/>
        <v>121285759.13000003</v>
      </c>
    </row>
    <row r="68" spans="1:8" ht="14.4">
      <c r="A68" s="543">
        <v>31</v>
      </c>
      <c r="B68" s="555" t="s">
        <v>769</v>
      </c>
      <c r="C68" s="703">
        <f>SUM(C55,C56,C57,C58,C59,C62,C63,C67)</f>
        <v>280726110.08999991</v>
      </c>
      <c r="D68" s="703">
        <f>SUM(D55,D56,D57,D58,D59,D62,D63,D67)</f>
        <v>0</v>
      </c>
      <c r="E68" s="706">
        <f t="shared" si="4"/>
        <v>280726110.08999991</v>
      </c>
      <c r="F68" s="703">
        <f>SUM(F55,F56,F57,F58,F59,F62,F63,F67)</f>
        <v>259309164.11000001</v>
      </c>
      <c r="G68" s="703">
        <f>SUM(G55,G56,G57,G58,G59,G62,G63,G67)</f>
        <v>0</v>
      </c>
      <c r="H68" s="706">
        <f t="shared" si="5"/>
        <v>259309164.11000001</v>
      </c>
    </row>
    <row r="69" spans="1:8" ht="14.4">
      <c r="A69" s="543">
        <v>32</v>
      </c>
      <c r="B69" s="556" t="s">
        <v>584</v>
      </c>
      <c r="C69" s="703">
        <f>SUM(C53,C68)</f>
        <v>471837420.80642188</v>
      </c>
      <c r="D69" s="703">
        <f>SUM(D53,D68)</f>
        <v>665937605.37658572</v>
      </c>
      <c r="E69" s="706">
        <f t="shared" si="4"/>
        <v>1137775026.1830077</v>
      </c>
      <c r="F69" s="703">
        <f>SUM(F53,F68)</f>
        <v>409608736.49779582</v>
      </c>
      <c r="G69" s="703">
        <f>SUM(G53,G68)</f>
        <v>703374950.70142365</v>
      </c>
      <c r="H69" s="706">
        <f t="shared" si="5"/>
        <v>1112983687.1992195</v>
      </c>
    </row>
    <row r="72" spans="1:8">
      <c r="B72" s="714" t="s">
        <v>770</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L84"/>
  <sheetViews>
    <sheetView showGridLines="0" zoomScale="80" zoomScaleNormal="80" workbookViewId="0"/>
  </sheetViews>
  <sheetFormatPr defaultColWidth="9.109375" defaultRowHeight="12"/>
  <cols>
    <col min="1" max="1" width="11.88671875" style="406" bestFit="1" customWidth="1"/>
    <col min="2" max="2" width="93.44140625" style="406" customWidth="1"/>
    <col min="3" max="5" width="19" style="406" customWidth="1"/>
    <col min="6" max="7" width="19" style="464" customWidth="1"/>
    <col min="8" max="8" width="19" style="406" customWidth="1"/>
    <col min="9" max="12" width="19" style="464" customWidth="1"/>
    <col min="13" max="16384" width="9.109375" style="406"/>
  </cols>
  <sheetData>
    <row r="1" spans="1:12" ht="13.8">
      <c r="A1" s="312" t="s">
        <v>30</v>
      </c>
      <c r="B1" s="391" t="str">
        <f>'Info '!C2</f>
        <v>JSC " Halyk Bank Georgia"</v>
      </c>
      <c r="F1" s="406"/>
      <c r="G1" s="406"/>
      <c r="I1" s="406"/>
      <c r="J1" s="406"/>
      <c r="K1" s="406"/>
      <c r="L1" s="406"/>
    </row>
    <row r="2" spans="1:12">
      <c r="A2" s="313" t="s">
        <v>31</v>
      </c>
      <c r="B2" s="720">
        <f>'1. key ratios '!B2</f>
        <v>46203</v>
      </c>
      <c r="F2" s="406"/>
      <c r="G2" s="406"/>
      <c r="I2" s="406"/>
      <c r="J2" s="406"/>
      <c r="K2" s="406"/>
      <c r="L2" s="406"/>
    </row>
    <row r="3" spans="1:12">
      <c r="A3" s="314" t="s">
        <v>466</v>
      </c>
      <c r="F3" s="406"/>
      <c r="G3" s="406"/>
      <c r="I3" s="406"/>
      <c r="J3" s="406"/>
      <c r="K3" s="406"/>
      <c r="L3" s="406"/>
    </row>
    <row r="4" spans="1:12">
      <c r="F4" s="406"/>
      <c r="G4" s="406"/>
      <c r="I4" s="406"/>
      <c r="J4" s="406"/>
      <c r="K4" s="406"/>
      <c r="L4" s="406"/>
    </row>
    <row r="5" spans="1:12" ht="37.5" customHeight="1">
      <c r="A5" s="804" t="s">
        <v>483</v>
      </c>
      <c r="B5" s="805"/>
      <c r="C5" s="850" t="s">
        <v>467</v>
      </c>
      <c r="D5" s="851"/>
      <c r="E5" s="851"/>
      <c r="F5" s="851"/>
      <c r="G5" s="851"/>
      <c r="H5" s="852" t="s">
        <v>627</v>
      </c>
      <c r="I5" s="853"/>
      <c r="J5" s="853"/>
      <c r="K5" s="853"/>
      <c r="L5" s="854"/>
    </row>
    <row r="6" spans="1:12" ht="39.6" customHeight="1">
      <c r="A6" s="808"/>
      <c r="B6" s="809"/>
      <c r="C6" s="316"/>
      <c r="D6" s="404" t="s">
        <v>648</v>
      </c>
      <c r="E6" s="404" t="s">
        <v>647</v>
      </c>
      <c r="F6" s="404" t="s">
        <v>646</v>
      </c>
      <c r="G6" s="404" t="s">
        <v>645</v>
      </c>
      <c r="H6" s="467"/>
      <c r="I6" s="404" t="s">
        <v>648</v>
      </c>
      <c r="J6" s="404" t="s">
        <v>647</v>
      </c>
      <c r="K6" s="404" t="s">
        <v>646</v>
      </c>
      <c r="L6" s="404" t="s">
        <v>645</v>
      </c>
    </row>
    <row r="7" spans="1:12">
      <c r="A7" s="395">
        <v>1</v>
      </c>
      <c r="B7" s="412" t="s">
        <v>486</v>
      </c>
      <c r="C7" s="621">
        <v>16935504.93</v>
      </c>
      <c r="D7" s="621">
        <v>15565131.48</v>
      </c>
      <c r="E7" s="621">
        <v>240925.01</v>
      </c>
      <c r="F7" s="621">
        <v>1129448.44</v>
      </c>
      <c r="G7" s="621">
        <v>0</v>
      </c>
      <c r="H7" s="621">
        <v>395607.78</v>
      </c>
      <c r="I7" s="621">
        <v>71411.98</v>
      </c>
      <c r="J7" s="621">
        <v>35948.879999999997</v>
      </c>
      <c r="K7" s="621">
        <v>288246.92000000004</v>
      </c>
      <c r="L7" s="621">
        <v>0</v>
      </c>
    </row>
    <row r="8" spans="1:12">
      <c r="A8" s="395">
        <v>2</v>
      </c>
      <c r="B8" s="412" t="s">
        <v>399</v>
      </c>
      <c r="C8" s="621">
        <v>81021468.689999998</v>
      </c>
      <c r="D8" s="621">
        <v>76283441.349999994</v>
      </c>
      <c r="E8" s="621">
        <v>1664621.14</v>
      </c>
      <c r="F8" s="621">
        <v>3015064.2700000005</v>
      </c>
      <c r="G8" s="621">
        <v>58341.93</v>
      </c>
      <c r="H8" s="621">
        <v>1471258.56</v>
      </c>
      <c r="I8" s="621">
        <v>461285.08999999979</v>
      </c>
      <c r="J8" s="621">
        <v>100936</v>
      </c>
      <c r="K8" s="621">
        <v>893594.3600000001</v>
      </c>
      <c r="L8" s="621">
        <v>15443.11</v>
      </c>
    </row>
    <row r="9" spans="1:12">
      <c r="A9" s="395">
        <v>3</v>
      </c>
      <c r="B9" s="412" t="s">
        <v>400</v>
      </c>
      <c r="C9" s="621">
        <v>0</v>
      </c>
      <c r="D9" s="621">
        <v>0</v>
      </c>
      <c r="E9" s="621">
        <v>0</v>
      </c>
      <c r="F9" s="621">
        <v>0</v>
      </c>
      <c r="G9" s="621">
        <v>0</v>
      </c>
      <c r="H9" s="621">
        <v>0</v>
      </c>
      <c r="I9" s="621">
        <v>0</v>
      </c>
      <c r="J9" s="621">
        <v>0</v>
      </c>
      <c r="K9" s="621">
        <v>0</v>
      </c>
      <c r="L9" s="621">
        <v>0</v>
      </c>
    </row>
    <row r="10" spans="1:12">
      <c r="A10" s="395">
        <v>4</v>
      </c>
      <c r="B10" s="412" t="s">
        <v>487</v>
      </c>
      <c r="C10" s="621">
        <v>57433731.339999996</v>
      </c>
      <c r="D10" s="621">
        <v>49904962.039999999</v>
      </c>
      <c r="E10" s="621">
        <v>4354292.5</v>
      </c>
      <c r="F10" s="621">
        <v>3174476.8</v>
      </c>
      <c r="G10" s="621">
        <v>0</v>
      </c>
      <c r="H10" s="621">
        <v>600940.06999999995</v>
      </c>
      <c r="I10" s="621">
        <v>81603.73</v>
      </c>
      <c r="J10" s="621">
        <v>9857.23</v>
      </c>
      <c r="K10" s="621">
        <v>509479.11</v>
      </c>
      <c r="L10" s="621">
        <v>0</v>
      </c>
    </row>
    <row r="11" spans="1:12">
      <c r="A11" s="395">
        <v>5</v>
      </c>
      <c r="B11" s="412" t="s">
        <v>401</v>
      </c>
      <c r="C11" s="621">
        <v>166857040.53</v>
      </c>
      <c r="D11" s="621">
        <v>140303057.11000001</v>
      </c>
      <c r="E11" s="621">
        <v>13223998.73</v>
      </c>
      <c r="F11" s="621">
        <v>13208965.5</v>
      </c>
      <c r="G11" s="621">
        <v>121019.19</v>
      </c>
      <c r="H11" s="621">
        <v>1137353.45</v>
      </c>
      <c r="I11" s="621">
        <v>272070.68999999989</v>
      </c>
      <c r="J11" s="621">
        <v>98076.03</v>
      </c>
      <c r="K11" s="621">
        <v>754257.68</v>
      </c>
      <c r="L11" s="621">
        <v>12949.05</v>
      </c>
    </row>
    <row r="12" spans="1:12">
      <c r="A12" s="395">
        <v>6</v>
      </c>
      <c r="B12" s="412" t="s">
        <v>402</v>
      </c>
      <c r="C12" s="621">
        <v>42752694.100000009</v>
      </c>
      <c r="D12" s="621">
        <v>30573978.610000003</v>
      </c>
      <c r="E12" s="621">
        <v>11943347.57</v>
      </c>
      <c r="F12" s="621">
        <v>235367.91999999998</v>
      </c>
      <c r="G12" s="621">
        <v>0</v>
      </c>
      <c r="H12" s="621">
        <v>138859.41</v>
      </c>
      <c r="I12" s="621">
        <v>45315.490000000005</v>
      </c>
      <c r="J12" s="621">
        <v>10782.64</v>
      </c>
      <c r="K12" s="621">
        <v>82761.279999999999</v>
      </c>
      <c r="L12" s="621">
        <v>0</v>
      </c>
    </row>
    <row r="13" spans="1:12">
      <c r="A13" s="395">
        <v>7</v>
      </c>
      <c r="B13" s="412" t="s">
        <v>403</v>
      </c>
      <c r="C13" s="621">
        <v>5085659.07</v>
      </c>
      <c r="D13" s="621">
        <v>2273653.2200000002</v>
      </c>
      <c r="E13" s="621">
        <v>312559.51</v>
      </c>
      <c r="F13" s="621">
        <v>2499446.3400000003</v>
      </c>
      <c r="G13" s="621">
        <v>0</v>
      </c>
      <c r="H13" s="621">
        <v>55511.880000000005</v>
      </c>
      <c r="I13" s="621">
        <v>8245.0400000000009</v>
      </c>
      <c r="J13" s="621">
        <v>37653.760000000002</v>
      </c>
      <c r="K13" s="621">
        <v>9613.08</v>
      </c>
      <c r="L13" s="621">
        <v>0</v>
      </c>
    </row>
    <row r="14" spans="1:12">
      <c r="A14" s="395">
        <v>8</v>
      </c>
      <c r="B14" s="412" t="s">
        <v>404</v>
      </c>
      <c r="C14" s="621">
        <v>7808717.8900000006</v>
      </c>
      <c r="D14" s="621">
        <v>7791117.3200000003</v>
      </c>
      <c r="E14" s="621">
        <v>0</v>
      </c>
      <c r="F14" s="621">
        <v>17600.57</v>
      </c>
      <c r="G14" s="621">
        <v>0</v>
      </c>
      <c r="H14" s="621">
        <v>28245.79</v>
      </c>
      <c r="I14" s="621">
        <v>22075.530000000002</v>
      </c>
      <c r="J14" s="621">
        <v>0</v>
      </c>
      <c r="K14" s="621">
        <v>6170.26</v>
      </c>
      <c r="L14" s="621">
        <v>0</v>
      </c>
    </row>
    <row r="15" spans="1:12">
      <c r="A15" s="395">
        <v>9</v>
      </c>
      <c r="B15" s="412" t="s">
        <v>405</v>
      </c>
      <c r="C15" s="621">
        <v>7553676.6099999994</v>
      </c>
      <c r="D15" s="621">
        <v>7379915.5899999999</v>
      </c>
      <c r="E15" s="621">
        <v>158599.31</v>
      </c>
      <c r="F15" s="621">
        <v>15161.71</v>
      </c>
      <c r="G15" s="621">
        <v>0</v>
      </c>
      <c r="H15" s="621">
        <v>65818.100000000006</v>
      </c>
      <c r="I15" s="621">
        <v>41983.71</v>
      </c>
      <c r="J15" s="621">
        <v>8672.68</v>
      </c>
      <c r="K15" s="621">
        <v>15161.71</v>
      </c>
      <c r="L15" s="621">
        <v>0</v>
      </c>
    </row>
    <row r="16" spans="1:12">
      <c r="A16" s="395">
        <v>10</v>
      </c>
      <c r="B16" s="412" t="s">
        <v>406</v>
      </c>
      <c r="C16" s="621">
        <v>1785563.4</v>
      </c>
      <c r="D16" s="621">
        <v>1785563.4</v>
      </c>
      <c r="E16" s="621">
        <v>0</v>
      </c>
      <c r="F16" s="621">
        <v>0</v>
      </c>
      <c r="G16" s="621">
        <v>0</v>
      </c>
      <c r="H16" s="621">
        <v>2527.52</v>
      </c>
      <c r="I16" s="621">
        <v>2527.52</v>
      </c>
      <c r="J16" s="621">
        <v>0</v>
      </c>
      <c r="K16" s="621">
        <v>0</v>
      </c>
      <c r="L16" s="621">
        <v>0</v>
      </c>
    </row>
    <row r="17" spans="1:12">
      <c r="A17" s="395">
        <v>11</v>
      </c>
      <c r="B17" s="412" t="s">
        <v>407</v>
      </c>
      <c r="C17" s="621">
        <v>180832.78999999998</v>
      </c>
      <c r="D17" s="621">
        <v>173124.55</v>
      </c>
      <c r="E17" s="621">
        <v>0</v>
      </c>
      <c r="F17" s="621">
        <v>7708.24</v>
      </c>
      <c r="G17" s="621">
        <v>0</v>
      </c>
      <c r="H17" s="621">
        <v>8204.91</v>
      </c>
      <c r="I17" s="621">
        <v>496.67000000000007</v>
      </c>
      <c r="J17" s="621">
        <v>0</v>
      </c>
      <c r="K17" s="621">
        <v>7708.24</v>
      </c>
      <c r="L17" s="621">
        <v>0</v>
      </c>
    </row>
    <row r="18" spans="1:12">
      <c r="A18" s="395">
        <v>12</v>
      </c>
      <c r="B18" s="412" t="s">
        <v>408</v>
      </c>
      <c r="C18" s="621">
        <v>112107868.02999999</v>
      </c>
      <c r="D18" s="621">
        <v>98761904.310000002</v>
      </c>
      <c r="E18" s="621">
        <v>6273368.8200000003</v>
      </c>
      <c r="F18" s="621">
        <v>6124907.1000000006</v>
      </c>
      <c r="G18" s="621">
        <v>947687.8</v>
      </c>
      <c r="H18" s="621">
        <v>1619239.9900000002</v>
      </c>
      <c r="I18" s="621">
        <v>194276.8899999999</v>
      </c>
      <c r="J18" s="621">
        <v>29442.16</v>
      </c>
      <c r="K18" s="621">
        <v>776521.62000000034</v>
      </c>
      <c r="L18" s="621">
        <v>618999.31999999995</v>
      </c>
    </row>
    <row r="19" spans="1:12">
      <c r="A19" s="395">
        <v>13</v>
      </c>
      <c r="B19" s="412" t="s">
        <v>409</v>
      </c>
      <c r="C19" s="621">
        <v>27183571.640000001</v>
      </c>
      <c r="D19" s="621">
        <v>22346621.07</v>
      </c>
      <c r="E19" s="621">
        <v>694409.79999999993</v>
      </c>
      <c r="F19" s="621">
        <v>4142540.77</v>
      </c>
      <c r="G19" s="621">
        <v>0</v>
      </c>
      <c r="H19" s="621">
        <v>1344278.4600000004</v>
      </c>
      <c r="I19" s="621">
        <v>246548.49999999997</v>
      </c>
      <c r="J19" s="621">
        <v>61545.06</v>
      </c>
      <c r="K19" s="621">
        <v>1036184.9000000006</v>
      </c>
      <c r="L19" s="621">
        <v>0</v>
      </c>
    </row>
    <row r="20" spans="1:12">
      <c r="A20" s="395">
        <v>14</v>
      </c>
      <c r="B20" s="412" t="s">
        <v>410</v>
      </c>
      <c r="C20" s="621">
        <v>101644992.86</v>
      </c>
      <c r="D20" s="621">
        <v>64506873.719999999</v>
      </c>
      <c r="E20" s="621">
        <v>24236894.150000002</v>
      </c>
      <c r="F20" s="621">
        <v>12901224.99</v>
      </c>
      <c r="G20" s="621">
        <v>0</v>
      </c>
      <c r="H20" s="621">
        <v>1751543.2000000002</v>
      </c>
      <c r="I20" s="621">
        <v>198666.68000000005</v>
      </c>
      <c r="J20" s="621">
        <v>95934.53</v>
      </c>
      <c r="K20" s="621">
        <v>1456941.9900000002</v>
      </c>
      <c r="L20" s="621">
        <v>0</v>
      </c>
    </row>
    <row r="21" spans="1:12">
      <c r="A21" s="395">
        <v>15</v>
      </c>
      <c r="B21" s="412" t="s">
        <v>411</v>
      </c>
      <c r="C21" s="621">
        <v>31562639.920000002</v>
      </c>
      <c r="D21" s="621">
        <v>18658535.879999999</v>
      </c>
      <c r="E21" s="621">
        <v>5300431.87</v>
      </c>
      <c r="F21" s="621">
        <v>6907253.3499999996</v>
      </c>
      <c r="G21" s="621">
        <v>696418.82</v>
      </c>
      <c r="H21" s="621">
        <v>1785148.0299999998</v>
      </c>
      <c r="I21" s="621">
        <v>88367.569999999978</v>
      </c>
      <c r="J21" s="621">
        <v>73262.509999999995</v>
      </c>
      <c r="K21" s="621">
        <v>1562717.16</v>
      </c>
      <c r="L21" s="621">
        <v>60800.79</v>
      </c>
    </row>
    <row r="22" spans="1:12">
      <c r="A22" s="395">
        <v>16</v>
      </c>
      <c r="B22" s="412" t="s">
        <v>412</v>
      </c>
      <c r="C22" s="621">
        <v>550462.56000000006</v>
      </c>
      <c r="D22" s="621">
        <v>549932.77</v>
      </c>
      <c r="E22" s="621">
        <v>0</v>
      </c>
      <c r="F22" s="621">
        <v>529.79</v>
      </c>
      <c r="G22" s="621">
        <v>0</v>
      </c>
      <c r="H22" s="621">
        <v>4196.3900000000003</v>
      </c>
      <c r="I22" s="621">
        <v>3666.6000000000004</v>
      </c>
      <c r="J22" s="621">
        <v>0</v>
      </c>
      <c r="K22" s="621">
        <v>529.79</v>
      </c>
      <c r="L22" s="621">
        <v>0</v>
      </c>
    </row>
    <row r="23" spans="1:12">
      <c r="A23" s="395">
        <v>17</v>
      </c>
      <c r="B23" s="412" t="s">
        <v>490</v>
      </c>
      <c r="C23" s="621">
        <v>14744443.560000001</v>
      </c>
      <c r="D23" s="621">
        <v>14722396.970000001</v>
      </c>
      <c r="E23" s="621">
        <v>0</v>
      </c>
      <c r="F23" s="621">
        <v>22046.59</v>
      </c>
      <c r="G23" s="621">
        <v>0</v>
      </c>
      <c r="H23" s="621">
        <v>75384.680000000008</v>
      </c>
      <c r="I23" s="621">
        <v>60246.15</v>
      </c>
      <c r="J23" s="621">
        <v>0</v>
      </c>
      <c r="K23" s="621">
        <v>15138.530000000002</v>
      </c>
      <c r="L23" s="621">
        <v>0</v>
      </c>
    </row>
    <row r="24" spans="1:12">
      <c r="A24" s="395">
        <v>18</v>
      </c>
      <c r="B24" s="412" t="s">
        <v>413</v>
      </c>
      <c r="C24" s="621">
        <v>4344993.33</v>
      </c>
      <c r="D24" s="621">
        <v>4336500.83</v>
      </c>
      <c r="E24" s="621">
        <v>0</v>
      </c>
      <c r="F24" s="621">
        <v>8492.5</v>
      </c>
      <c r="G24" s="621">
        <v>0</v>
      </c>
      <c r="H24" s="621">
        <v>10315.799999999999</v>
      </c>
      <c r="I24" s="621">
        <v>1823.2999999999997</v>
      </c>
      <c r="J24" s="621">
        <v>0</v>
      </c>
      <c r="K24" s="621">
        <v>8492.5</v>
      </c>
      <c r="L24" s="621">
        <v>0</v>
      </c>
    </row>
    <row r="25" spans="1:12">
      <c r="A25" s="395">
        <v>19</v>
      </c>
      <c r="B25" s="412" t="s">
        <v>414</v>
      </c>
      <c r="C25" s="621">
        <v>1541538.7200000002</v>
      </c>
      <c r="D25" s="621">
        <v>1538023.35</v>
      </c>
      <c r="E25" s="621">
        <v>0</v>
      </c>
      <c r="F25" s="621">
        <v>3515.37</v>
      </c>
      <c r="G25" s="621">
        <v>0</v>
      </c>
      <c r="H25" s="621">
        <v>8995.0499999999993</v>
      </c>
      <c r="I25" s="621">
        <v>5479.68</v>
      </c>
      <c r="J25" s="621">
        <v>0</v>
      </c>
      <c r="K25" s="621">
        <v>3515.37</v>
      </c>
      <c r="L25" s="621">
        <v>0</v>
      </c>
    </row>
    <row r="26" spans="1:12">
      <c r="A26" s="395">
        <v>20</v>
      </c>
      <c r="B26" s="412" t="s">
        <v>489</v>
      </c>
      <c r="C26" s="621">
        <v>31560190.749999996</v>
      </c>
      <c r="D26" s="621">
        <v>27897747.969999999</v>
      </c>
      <c r="E26" s="621">
        <v>3226359.5599999996</v>
      </c>
      <c r="F26" s="621">
        <v>436083.22</v>
      </c>
      <c r="G26" s="621">
        <v>0</v>
      </c>
      <c r="H26" s="621">
        <v>236367.57</v>
      </c>
      <c r="I26" s="621">
        <v>107928.61000000002</v>
      </c>
      <c r="J26" s="621">
        <v>55292.02</v>
      </c>
      <c r="K26" s="621">
        <v>73146.94</v>
      </c>
      <c r="L26" s="621">
        <v>0</v>
      </c>
    </row>
    <row r="27" spans="1:12">
      <c r="A27" s="395">
        <v>21</v>
      </c>
      <c r="B27" s="412" t="s">
        <v>415</v>
      </c>
      <c r="C27" s="621">
        <v>439144.76</v>
      </c>
      <c r="D27" s="621">
        <v>415083.4</v>
      </c>
      <c r="E27" s="621">
        <v>0</v>
      </c>
      <c r="F27" s="621">
        <v>24061.360000000001</v>
      </c>
      <c r="G27" s="621">
        <v>0</v>
      </c>
      <c r="H27" s="621">
        <v>6609.2800000000007</v>
      </c>
      <c r="I27" s="621">
        <v>2990.4500000000003</v>
      </c>
      <c r="J27" s="621">
        <v>0</v>
      </c>
      <c r="K27" s="621">
        <v>3618.83</v>
      </c>
      <c r="L27" s="621">
        <v>0</v>
      </c>
    </row>
    <row r="28" spans="1:12">
      <c r="A28" s="395">
        <v>22</v>
      </c>
      <c r="B28" s="412" t="s">
        <v>416</v>
      </c>
      <c r="C28" s="621">
        <v>1238784.53</v>
      </c>
      <c r="D28" s="621">
        <v>923779.60000000009</v>
      </c>
      <c r="E28" s="621">
        <v>42180.38</v>
      </c>
      <c r="F28" s="621">
        <v>272824.55</v>
      </c>
      <c r="G28" s="621">
        <v>0</v>
      </c>
      <c r="H28" s="621">
        <v>68523.03</v>
      </c>
      <c r="I28" s="621">
        <v>8928.869999999999</v>
      </c>
      <c r="J28" s="621">
        <v>3141.59</v>
      </c>
      <c r="K28" s="621">
        <v>56452.57</v>
      </c>
      <c r="L28" s="621">
        <v>0</v>
      </c>
    </row>
    <row r="29" spans="1:12">
      <c r="A29" s="395">
        <v>23</v>
      </c>
      <c r="B29" s="412" t="s">
        <v>417</v>
      </c>
      <c r="C29" s="621">
        <v>183920703.98999998</v>
      </c>
      <c r="D29" s="621">
        <v>168755990.50999999</v>
      </c>
      <c r="E29" s="621">
        <v>6948525.5</v>
      </c>
      <c r="F29" s="621">
        <v>8078775.9700000007</v>
      </c>
      <c r="G29" s="621">
        <v>137412.01</v>
      </c>
      <c r="H29" s="621">
        <v>3932690.939999999</v>
      </c>
      <c r="I29" s="621">
        <v>760041.58</v>
      </c>
      <c r="J29" s="621">
        <v>460158.78000000014</v>
      </c>
      <c r="K29" s="621">
        <v>2693705.6399999992</v>
      </c>
      <c r="L29" s="621">
        <v>18784.939999999999</v>
      </c>
    </row>
    <row r="30" spans="1:12">
      <c r="A30" s="395">
        <v>24</v>
      </c>
      <c r="B30" s="412" t="s">
        <v>488</v>
      </c>
      <c r="C30" s="621">
        <v>17374977.829999998</v>
      </c>
      <c r="D30" s="621">
        <v>14113804.09</v>
      </c>
      <c r="E30" s="621">
        <v>98601.07</v>
      </c>
      <c r="F30" s="621">
        <v>3162572.67</v>
      </c>
      <c r="G30" s="621">
        <v>0</v>
      </c>
      <c r="H30" s="621">
        <v>549259.59</v>
      </c>
      <c r="I30" s="621">
        <v>122131.34999999998</v>
      </c>
      <c r="J30" s="621">
        <v>7358.84</v>
      </c>
      <c r="K30" s="621">
        <v>419769.39999999997</v>
      </c>
      <c r="L30" s="621">
        <v>0</v>
      </c>
    </row>
    <row r="31" spans="1:12">
      <c r="A31" s="395">
        <v>25</v>
      </c>
      <c r="B31" s="412" t="s">
        <v>418</v>
      </c>
      <c r="C31" s="621">
        <v>87293808.570000008</v>
      </c>
      <c r="D31" s="621">
        <v>73386414.189999998</v>
      </c>
      <c r="E31" s="621">
        <v>3863754.45</v>
      </c>
      <c r="F31" s="621">
        <v>9916957.7799999993</v>
      </c>
      <c r="G31" s="621">
        <v>126682.15</v>
      </c>
      <c r="H31" s="621">
        <v>2570286.54</v>
      </c>
      <c r="I31" s="621">
        <v>337052.98000000051</v>
      </c>
      <c r="J31" s="621">
        <v>313189.34999999998</v>
      </c>
      <c r="K31" s="621">
        <v>1900991.2199999993</v>
      </c>
      <c r="L31" s="621">
        <v>19052.989999999998</v>
      </c>
    </row>
    <row r="32" spans="1:12">
      <c r="A32" s="395">
        <v>26</v>
      </c>
      <c r="B32" s="412" t="s">
        <v>485</v>
      </c>
      <c r="C32" s="621">
        <v>0</v>
      </c>
      <c r="D32" s="621">
        <v>0</v>
      </c>
      <c r="E32" s="621">
        <v>0</v>
      </c>
      <c r="F32" s="621">
        <v>0</v>
      </c>
      <c r="G32" s="621">
        <v>0</v>
      </c>
      <c r="H32" s="621">
        <v>0</v>
      </c>
      <c r="I32" s="621">
        <v>0</v>
      </c>
      <c r="J32" s="621">
        <v>0</v>
      </c>
      <c r="K32" s="621">
        <v>0</v>
      </c>
      <c r="L32" s="621">
        <v>0</v>
      </c>
    </row>
    <row r="33" spans="1:12">
      <c r="A33" s="395">
        <v>27</v>
      </c>
      <c r="B33" s="466" t="s">
        <v>64</v>
      </c>
      <c r="C33" s="621">
        <v>1002923010.4</v>
      </c>
      <c r="D33" s="621">
        <v>842947553.33000016</v>
      </c>
      <c r="E33" s="621">
        <v>82582869.370000005</v>
      </c>
      <c r="F33" s="621">
        <v>75305025.799999997</v>
      </c>
      <c r="G33" s="621">
        <v>2087561.8999999997</v>
      </c>
      <c r="H33" s="621">
        <v>17867166.02</v>
      </c>
      <c r="I33" s="621">
        <v>3145164.6600000006</v>
      </c>
      <c r="J33" s="621">
        <v>1401252.06</v>
      </c>
      <c r="K33" s="621">
        <v>12574719.100000001</v>
      </c>
      <c r="L33" s="621">
        <v>746030.2</v>
      </c>
    </row>
    <row r="34" spans="1:12">
      <c r="A34" s="427"/>
      <c r="B34" s="427"/>
      <c r="C34" s="427"/>
      <c r="D34" s="427"/>
      <c r="E34" s="427"/>
      <c r="H34" s="427"/>
    </row>
    <row r="35" spans="1:12">
      <c r="A35" s="427"/>
      <c r="B35" s="465"/>
      <c r="C35" s="465"/>
      <c r="D35" s="427"/>
      <c r="E35" s="427"/>
      <c r="H35" s="427"/>
    </row>
    <row r="36" spans="1:12">
      <c r="F36" s="406"/>
      <c r="G36" s="406"/>
      <c r="I36" s="406"/>
      <c r="J36" s="406"/>
      <c r="K36" s="406"/>
      <c r="L36" s="406"/>
    </row>
    <row r="37" spans="1:12">
      <c r="F37" s="406"/>
      <c r="G37" s="406"/>
      <c r="I37" s="406"/>
      <c r="J37" s="406"/>
      <c r="K37" s="406"/>
      <c r="L37" s="406"/>
    </row>
    <row r="38" spans="1:12">
      <c r="F38" s="406"/>
      <c r="G38" s="406"/>
      <c r="I38" s="406"/>
      <c r="J38" s="406"/>
      <c r="K38" s="406"/>
      <c r="L38" s="406"/>
    </row>
    <row r="39" spans="1:12">
      <c r="F39" s="406"/>
      <c r="G39" s="406"/>
      <c r="I39" s="406"/>
      <c r="J39" s="406"/>
      <c r="K39" s="406"/>
      <c r="L39" s="406"/>
    </row>
    <row r="40" spans="1:12">
      <c r="F40" s="406"/>
      <c r="G40" s="406"/>
      <c r="I40" s="406"/>
      <c r="J40" s="406"/>
      <c r="K40" s="406"/>
      <c r="L40" s="406"/>
    </row>
    <row r="41" spans="1:12">
      <c r="F41" s="406"/>
      <c r="G41" s="406"/>
      <c r="I41" s="406"/>
      <c r="J41" s="406"/>
      <c r="K41" s="406"/>
      <c r="L41" s="406"/>
    </row>
    <row r="42" spans="1:12">
      <c r="F42" s="406"/>
      <c r="G42" s="406"/>
      <c r="I42" s="406"/>
      <c r="J42" s="406"/>
      <c r="K42" s="406"/>
      <c r="L42" s="406"/>
    </row>
    <row r="43" spans="1:12">
      <c r="F43" s="406"/>
      <c r="G43" s="406"/>
      <c r="I43" s="406"/>
      <c r="J43" s="406"/>
      <c r="K43" s="406"/>
      <c r="L43" s="406"/>
    </row>
    <row r="44" spans="1:12">
      <c r="F44" s="406"/>
      <c r="G44" s="406"/>
      <c r="I44" s="406"/>
      <c r="J44" s="406"/>
      <c r="K44" s="406"/>
      <c r="L44" s="406"/>
    </row>
    <row r="45" spans="1:12">
      <c r="F45" s="406"/>
      <c r="G45" s="406"/>
      <c r="I45" s="406"/>
      <c r="J45" s="406"/>
      <c r="K45" s="406"/>
      <c r="L45" s="406"/>
    </row>
    <row r="46" spans="1:12">
      <c r="F46" s="406"/>
      <c r="G46" s="406"/>
      <c r="I46" s="406"/>
      <c r="J46" s="406"/>
      <c r="K46" s="406"/>
      <c r="L46" s="406"/>
    </row>
    <row r="47" spans="1:12">
      <c r="F47" s="406"/>
      <c r="G47" s="406"/>
      <c r="I47" s="406"/>
      <c r="J47" s="406"/>
      <c r="K47" s="406"/>
      <c r="L47" s="406"/>
    </row>
    <row r="48" spans="1:12">
      <c r="F48" s="406"/>
      <c r="G48" s="406"/>
      <c r="I48" s="406"/>
      <c r="J48" s="406"/>
      <c r="K48" s="406"/>
      <c r="L48" s="406"/>
    </row>
    <row r="49" spans="6:12">
      <c r="F49" s="406"/>
      <c r="G49" s="406"/>
      <c r="I49" s="406"/>
      <c r="J49" s="406"/>
      <c r="K49" s="406"/>
      <c r="L49" s="406"/>
    </row>
    <row r="50" spans="6:12">
      <c r="F50" s="406"/>
      <c r="G50" s="406"/>
      <c r="I50" s="406"/>
      <c r="J50" s="406"/>
      <c r="K50" s="406"/>
      <c r="L50" s="406"/>
    </row>
    <row r="51" spans="6:12">
      <c r="F51" s="406"/>
      <c r="G51" s="406"/>
      <c r="I51" s="406"/>
      <c r="J51" s="406"/>
      <c r="K51" s="406"/>
      <c r="L51" s="406"/>
    </row>
    <row r="52" spans="6:12">
      <c r="F52" s="406"/>
      <c r="G52" s="406"/>
      <c r="I52" s="406"/>
      <c r="J52" s="406"/>
      <c r="K52" s="406"/>
      <c r="L52" s="406"/>
    </row>
    <row r="53" spans="6:12">
      <c r="F53" s="406"/>
      <c r="G53" s="406"/>
      <c r="I53" s="406"/>
      <c r="J53" s="406"/>
      <c r="K53" s="406"/>
      <c r="L53" s="406"/>
    </row>
    <row r="54" spans="6:12">
      <c r="F54" s="406"/>
      <c r="G54" s="406"/>
      <c r="I54" s="406"/>
      <c r="J54" s="406"/>
      <c r="K54" s="406"/>
      <c r="L54" s="406"/>
    </row>
    <row r="55" spans="6:12">
      <c r="F55" s="406"/>
      <c r="G55" s="406"/>
      <c r="I55" s="406"/>
      <c r="J55" s="406"/>
      <c r="K55" s="406"/>
      <c r="L55" s="406"/>
    </row>
    <row r="56" spans="6:12">
      <c r="F56" s="406"/>
      <c r="G56" s="406"/>
      <c r="I56" s="406"/>
      <c r="J56" s="406"/>
      <c r="K56" s="406"/>
      <c r="L56" s="406"/>
    </row>
    <row r="57" spans="6:12">
      <c r="F57" s="406"/>
      <c r="G57" s="406"/>
      <c r="I57" s="406"/>
      <c r="J57" s="406"/>
      <c r="K57" s="406"/>
      <c r="L57" s="406"/>
    </row>
    <row r="58" spans="6:12">
      <c r="F58" s="406"/>
      <c r="G58" s="406"/>
      <c r="I58" s="406"/>
      <c r="J58" s="406"/>
      <c r="K58" s="406"/>
      <c r="L58" s="406"/>
    </row>
    <row r="59" spans="6:12">
      <c r="F59" s="406"/>
      <c r="G59" s="406"/>
      <c r="I59" s="406"/>
      <c r="J59" s="406"/>
      <c r="K59" s="406"/>
      <c r="L59" s="406"/>
    </row>
    <row r="60" spans="6:12">
      <c r="F60" s="406"/>
      <c r="G60" s="406"/>
      <c r="I60" s="406"/>
      <c r="J60" s="406"/>
      <c r="K60" s="406"/>
      <c r="L60" s="406"/>
    </row>
    <row r="61" spans="6:12">
      <c r="F61" s="406"/>
      <c r="G61" s="406"/>
      <c r="I61" s="406"/>
      <c r="J61" s="406"/>
      <c r="K61" s="406"/>
      <c r="L61" s="406"/>
    </row>
    <row r="62" spans="6:12">
      <c r="F62" s="406"/>
      <c r="G62" s="406"/>
      <c r="I62" s="406"/>
      <c r="J62" s="406"/>
      <c r="K62" s="406"/>
      <c r="L62" s="406"/>
    </row>
    <row r="63" spans="6:12">
      <c r="F63" s="406"/>
      <c r="G63" s="406"/>
      <c r="I63" s="406"/>
      <c r="J63" s="406"/>
      <c r="K63" s="406"/>
      <c r="L63" s="406"/>
    </row>
    <row r="64" spans="6:12">
      <c r="F64" s="406"/>
      <c r="G64" s="406"/>
      <c r="I64" s="406"/>
      <c r="J64" s="406"/>
      <c r="K64" s="406"/>
      <c r="L64" s="406"/>
    </row>
    <row r="65" spans="6:12">
      <c r="F65" s="406"/>
      <c r="G65" s="406"/>
      <c r="I65" s="406"/>
      <c r="J65" s="406"/>
      <c r="K65" s="406"/>
      <c r="L65" s="406"/>
    </row>
    <row r="66" spans="6:12">
      <c r="F66" s="406"/>
      <c r="G66" s="406"/>
      <c r="I66" s="406"/>
      <c r="J66" s="406"/>
      <c r="K66" s="406"/>
      <c r="L66" s="406"/>
    </row>
    <row r="67" spans="6:12">
      <c r="F67" s="406"/>
      <c r="G67" s="406"/>
      <c r="I67" s="406"/>
      <c r="J67" s="406"/>
      <c r="K67" s="406"/>
      <c r="L67" s="406"/>
    </row>
    <row r="68" spans="6:12">
      <c r="F68" s="406"/>
      <c r="G68" s="406"/>
      <c r="I68" s="406"/>
      <c r="J68" s="406"/>
      <c r="K68" s="406"/>
      <c r="L68" s="406"/>
    </row>
    <row r="69" spans="6:12">
      <c r="F69" s="406"/>
      <c r="G69" s="406"/>
      <c r="I69" s="406"/>
      <c r="J69" s="406"/>
      <c r="K69" s="406"/>
      <c r="L69" s="406"/>
    </row>
    <row r="70" spans="6:12">
      <c r="F70" s="406"/>
      <c r="G70" s="406"/>
      <c r="I70" s="406"/>
      <c r="J70" s="406"/>
      <c r="K70" s="406"/>
      <c r="L70" s="406"/>
    </row>
    <row r="71" spans="6:12">
      <c r="F71" s="406"/>
      <c r="G71" s="406"/>
      <c r="I71" s="406"/>
      <c r="J71" s="406"/>
      <c r="K71" s="406"/>
      <c r="L71" s="406"/>
    </row>
    <row r="72" spans="6:12">
      <c r="F72" s="406"/>
      <c r="G72" s="406"/>
      <c r="I72" s="406"/>
      <c r="J72" s="406"/>
      <c r="K72" s="406"/>
      <c r="L72" s="406"/>
    </row>
    <row r="73" spans="6:12">
      <c r="F73" s="406"/>
      <c r="G73" s="406"/>
      <c r="I73" s="406"/>
      <c r="J73" s="406"/>
      <c r="K73" s="406"/>
      <c r="L73" s="406"/>
    </row>
    <row r="74" spans="6:12">
      <c r="F74" s="406"/>
      <c r="G74" s="406"/>
      <c r="I74" s="406"/>
      <c r="J74" s="406"/>
      <c r="K74" s="406"/>
      <c r="L74" s="406"/>
    </row>
    <row r="75" spans="6:12">
      <c r="F75" s="406"/>
      <c r="G75" s="406"/>
      <c r="I75" s="406"/>
      <c r="J75" s="406"/>
      <c r="K75" s="406"/>
      <c r="L75" s="406"/>
    </row>
    <row r="76" spans="6:12">
      <c r="F76" s="406"/>
      <c r="G76" s="406"/>
      <c r="I76" s="406"/>
      <c r="J76" s="406"/>
      <c r="K76" s="406"/>
      <c r="L76" s="406"/>
    </row>
    <row r="77" spans="6:12">
      <c r="F77" s="406"/>
      <c r="G77" s="406"/>
      <c r="I77" s="406"/>
      <c r="J77" s="406"/>
      <c r="K77" s="406"/>
      <c r="L77" s="406"/>
    </row>
    <row r="78" spans="6:12">
      <c r="F78" s="406"/>
      <c r="G78" s="406"/>
      <c r="I78" s="406"/>
      <c r="J78" s="406"/>
      <c r="K78" s="406"/>
      <c r="L78" s="406"/>
    </row>
    <row r="79" spans="6:12">
      <c r="F79" s="406"/>
      <c r="G79" s="406"/>
      <c r="I79" s="406"/>
      <c r="J79" s="406"/>
      <c r="K79" s="406"/>
      <c r="L79" s="406"/>
    </row>
    <row r="80" spans="6:12">
      <c r="F80" s="406"/>
      <c r="G80" s="406"/>
      <c r="I80" s="406"/>
      <c r="J80" s="406"/>
      <c r="K80" s="406"/>
      <c r="L80" s="406"/>
    </row>
    <row r="81" spans="6:12">
      <c r="F81" s="406"/>
      <c r="G81" s="406"/>
      <c r="I81" s="406"/>
      <c r="J81" s="406"/>
      <c r="K81" s="406"/>
      <c r="L81" s="406"/>
    </row>
    <row r="82" spans="6:12">
      <c r="F82" s="406"/>
      <c r="G82" s="406"/>
      <c r="I82" s="406"/>
      <c r="J82" s="406"/>
      <c r="K82" s="406"/>
      <c r="L82" s="406"/>
    </row>
    <row r="83" spans="6:12">
      <c r="F83" s="406"/>
      <c r="G83" s="406"/>
      <c r="I83" s="406"/>
      <c r="J83" s="406"/>
      <c r="K83" s="406"/>
      <c r="L83" s="406"/>
    </row>
    <row r="84" spans="6:12">
      <c r="F84" s="406"/>
      <c r="G84" s="406"/>
      <c r="I84" s="406"/>
      <c r="J84" s="406"/>
      <c r="K84" s="406"/>
      <c r="L84" s="406"/>
    </row>
  </sheetData>
  <mergeCells count="3">
    <mergeCell ref="A5:B6"/>
    <mergeCell ref="C5:G5"/>
    <mergeCell ref="H5:L5"/>
  </mergeCells>
  <conditionalFormatting sqref="A5">
    <cfRule type="duplicateValues" dxfId="5" priority="1"/>
    <cfRule type="duplicateValues" dxfId="4" priority="2"/>
  </conditionalFormatting>
  <conditionalFormatting sqref="A5">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zoomScale="80" zoomScaleNormal="80" workbookViewId="0"/>
  </sheetViews>
  <sheetFormatPr defaultColWidth="8.88671875" defaultRowHeight="12"/>
  <cols>
    <col min="1" max="1" width="11.88671875" style="468" bestFit="1" customWidth="1"/>
    <col min="2" max="2" width="68.88671875" style="468" customWidth="1"/>
    <col min="3" max="11" width="28.109375" style="468" customWidth="1"/>
    <col min="12" max="16384" width="8.88671875" style="468"/>
  </cols>
  <sheetData>
    <row r="1" spans="1:11" s="406" customFormat="1" ht="13.8">
      <c r="A1" s="312" t="s">
        <v>30</v>
      </c>
      <c r="B1" s="391" t="str">
        <f>'Info '!C2</f>
        <v>JSC " Halyk Bank Georgia"</v>
      </c>
    </row>
    <row r="2" spans="1:11" s="406" customFormat="1">
      <c r="A2" s="313" t="s">
        <v>31</v>
      </c>
      <c r="B2" s="720">
        <f>'1. key ratios '!B2</f>
        <v>46203</v>
      </c>
    </row>
    <row r="3" spans="1:11" s="406" customFormat="1">
      <c r="A3" s="314" t="s">
        <v>468</v>
      </c>
    </row>
    <row r="4" spans="1:11">
      <c r="C4" s="471" t="s">
        <v>662</v>
      </c>
      <c r="D4" s="471" t="s">
        <v>661</v>
      </c>
      <c r="E4" s="471" t="s">
        <v>660</v>
      </c>
      <c r="F4" s="471" t="s">
        <v>659</v>
      </c>
      <c r="G4" s="471" t="s">
        <v>658</v>
      </c>
      <c r="H4" s="471" t="s">
        <v>657</v>
      </c>
      <c r="I4" s="471" t="s">
        <v>656</v>
      </c>
      <c r="J4" s="471" t="s">
        <v>655</v>
      </c>
      <c r="K4" s="471" t="s">
        <v>654</v>
      </c>
    </row>
    <row r="5" spans="1:11" ht="104.1" customHeight="1">
      <c r="A5" s="855" t="s">
        <v>653</v>
      </c>
      <c r="B5" s="856"/>
      <c r="C5" s="470" t="s">
        <v>469</v>
      </c>
      <c r="D5" s="470" t="s">
        <v>470</v>
      </c>
      <c r="E5" s="470" t="s">
        <v>471</v>
      </c>
      <c r="F5" s="470" t="s">
        <v>472</v>
      </c>
      <c r="G5" s="470" t="s">
        <v>473</v>
      </c>
      <c r="H5" s="470" t="s">
        <v>474</v>
      </c>
      <c r="I5" s="470" t="s">
        <v>475</v>
      </c>
      <c r="J5" s="470" t="s">
        <v>476</v>
      </c>
      <c r="K5" s="470" t="s">
        <v>477</v>
      </c>
    </row>
    <row r="6" spans="1:11">
      <c r="A6" s="394">
        <v>1</v>
      </c>
      <c r="B6" s="394" t="s">
        <v>437</v>
      </c>
      <c r="C6" s="620">
        <v>6782796.8999999994</v>
      </c>
      <c r="D6" s="620">
        <v>8852.0960000000014</v>
      </c>
      <c r="E6" s="620">
        <v>0</v>
      </c>
      <c r="F6" s="620">
        <v>0</v>
      </c>
      <c r="G6" s="620">
        <v>903864491.41399646</v>
      </c>
      <c r="H6" s="620">
        <v>0</v>
      </c>
      <c r="I6" s="620">
        <v>39394963.009999998</v>
      </c>
      <c r="J6" s="620">
        <v>11951984.580000002</v>
      </c>
      <c r="K6" s="620">
        <v>40919922.399999991</v>
      </c>
    </row>
    <row r="7" spans="1:11">
      <c r="A7" s="394">
        <v>2</v>
      </c>
      <c r="B7" s="395" t="s">
        <v>478</v>
      </c>
      <c r="C7" s="620">
        <v>0</v>
      </c>
      <c r="D7" s="620">
        <v>0</v>
      </c>
      <c r="E7" s="620">
        <v>0</v>
      </c>
      <c r="F7" s="620">
        <v>0</v>
      </c>
      <c r="G7" s="620">
        <v>0</v>
      </c>
      <c r="H7" s="620">
        <v>0</v>
      </c>
      <c r="I7" s="620">
        <v>0</v>
      </c>
      <c r="J7" s="620">
        <v>0</v>
      </c>
      <c r="K7" s="620">
        <v>0</v>
      </c>
    </row>
    <row r="8" spans="1:11">
      <c r="A8" s="394">
        <v>3</v>
      </c>
      <c r="B8" s="395" t="s">
        <v>445</v>
      </c>
      <c r="C8" s="620">
        <v>361250</v>
      </c>
      <c r="D8" s="620">
        <v>0</v>
      </c>
      <c r="E8" s="620">
        <v>0</v>
      </c>
      <c r="F8" s="620">
        <v>0</v>
      </c>
      <c r="G8" s="620">
        <v>11001219.060000001</v>
      </c>
      <c r="H8" s="620">
        <v>0</v>
      </c>
      <c r="I8" s="620">
        <v>0</v>
      </c>
      <c r="J8" s="620">
        <v>0</v>
      </c>
      <c r="K8" s="620">
        <v>68399376.219999999</v>
      </c>
    </row>
    <row r="9" spans="1:11">
      <c r="A9" s="394">
        <v>4</v>
      </c>
      <c r="B9" s="428" t="s">
        <v>479</v>
      </c>
      <c r="C9" s="620">
        <v>0</v>
      </c>
      <c r="D9" s="620">
        <v>0</v>
      </c>
      <c r="E9" s="620">
        <v>0</v>
      </c>
      <c r="F9" s="620">
        <v>0</v>
      </c>
      <c r="G9" s="620">
        <v>71729088.970000029</v>
      </c>
      <c r="H9" s="620">
        <v>0</v>
      </c>
      <c r="I9" s="620">
        <v>0</v>
      </c>
      <c r="J9" s="620">
        <v>1680658.71</v>
      </c>
      <c r="K9" s="620">
        <v>3982840.0199999996</v>
      </c>
    </row>
    <row r="10" spans="1:11">
      <c r="A10" s="394">
        <v>5</v>
      </c>
      <c r="B10" s="417" t="s">
        <v>480</v>
      </c>
      <c r="C10" s="620">
        <v>0</v>
      </c>
      <c r="D10" s="620">
        <v>0</v>
      </c>
      <c r="E10" s="620">
        <v>0</v>
      </c>
      <c r="F10" s="620">
        <v>0</v>
      </c>
      <c r="G10" s="620">
        <v>0</v>
      </c>
      <c r="H10" s="620">
        <v>0</v>
      </c>
      <c r="I10" s="620">
        <v>0</v>
      </c>
      <c r="J10" s="620">
        <v>0</v>
      </c>
      <c r="K10" s="620">
        <v>0</v>
      </c>
    </row>
    <row r="11" spans="1:11">
      <c r="A11" s="394">
        <v>6</v>
      </c>
      <c r="B11" s="417" t="s">
        <v>481</v>
      </c>
      <c r="C11" s="620">
        <v>0</v>
      </c>
      <c r="D11" s="620">
        <v>0</v>
      </c>
      <c r="E11" s="620">
        <v>0</v>
      </c>
      <c r="F11" s="620">
        <v>0</v>
      </c>
      <c r="G11" s="620">
        <v>0</v>
      </c>
      <c r="H11" s="620">
        <v>0</v>
      </c>
      <c r="I11" s="620">
        <v>0</v>
      </c>
      <c r="J11" s="620">
        <v>0</v>
      </c>
      <c r="K11" s="620">
        <v>0</v>
      </c>
    </row>
    <row r="13" spans="1:11" ht="13.8">
      <c r="B13" s="469"/>
    </row>
  </sheetData>
  <mergeCells count="1">
    <mergeCell ref="A5:B5"/>
  </mergeCells>
  <conditionalFormatting sqref="A5">
    <cfRule type="duplicateValues" dxfId="2" priority="1"/>
    <cfRule type="duplicateValues" dxfId="1" priority="2"/>
  </conditionalFormatting>
  <conditionalFormatting sqref="A5">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20"/>
  <sheetViews>
    <sheetView showGridLines="0" zoomScale="80" zoomScaleNormal="80" workbookViewId="0"/>
  </sheetViews>
  <sheetFormatPr defaultColWidth="8.88671875" defaultRowHeight="14.4"/>
  <cols>
    <col min="1" max="1" width="10" style="472" bestFit="1" customWidth="1"/>
    <col min="2" max="2" width="71.88671875" style="472" customWidth="1"/>
    <col min="3" max="3" width="13.88671875" style="472" customWidth="1"/>
    <col min="4" max="7" width="15.5546875" style="472" customWidth="1"/>
    <col min="8" max="8" width="18.109375" style="472" customWidth="1"/>
    <col min="9" max="12" width="17.109375" style="472" customWidth="1"/>
    <col min="13" max="13" width="10.5546875" style="472" bestFit="1" customWidth="1"/>
    <col min="14" max="17" width="16.109375" style="472" customWidth="1"/>
    <col min="18" max="18" width="12.109375" style="472" bestFit="1" customWidth="1"/>
    <col min="19" max="19" width="44.33203125" style="472" bestFit="1" customWidth="1"/>
    <col min="20" max="20" width="43.44140625" style="472" bestFit="1" customWidth="1"/>
    <col min="21" max="21" width="44.88671875" style="472" bestFit="1" customWidth="1"/>
    <col min="22" max="22" width="46.33203125" style="472" bestFit="1" customWidth="1"/>
    <col min="23" max="16384" width="8.88671875" style="472"/>
  </cols>
  <sheetData>
    <row r="1" spans="1:22">
      <c r="A1" s="312" t="s">
        <v>30</v>
      </c>
      <c r="B1" s="391" t="str">
        <f>'Info '!C2</f>
        <v>JSC " Halyk Bank Georgia"</v>
      </c>
    </row>
    <row r="2" spans="1:22">
      <c r="A2" s="313" t="s">
        <v>31</v>
      </c>
      <c r="B2" s="720">
        <f>'1. key ratios '!B2</f>
        <v>46203</v>
      </c>
    </row>
    <row r="3" spans="1:22">
      <c r="A3" s="314" t="s">
        <v>496</v>
      </c>
      <c r="B3" s="406"/>
    </row>
    <row r="4" spans="1:22">
      <c r="A4" s="314"/>
      <c r="B4" s="406"/>
    </row>
    <row r="5" spans="1:22" ht="24" customHeight="1">
      <c r="A5" s="857" t="s">
        <v>497</v>
      </c>
      <c r="B5" s="858"/>
      <c r="C5" s="862" t="s">
        <v>663</v>
      </c>
      <c r="D5" s="862"/>
      <c r="E5" s="862"/>
      <c r="F5" s="862"/>
      <c r="G5" s="862"/>
      <c r="H5" s="862" t="s">
        <v>515</v>
      </c>
      <c r="I5" s="862"/>
      <c r="J5" s="862"/>
      <c r="K5" s="862"/>
      <c r="L5" s="862"/>
      <c r="M5" s="862" t="s">
        <v>627</v>
      </c>
      <c r="N5" s="862"/>
      <c r="O5" s="862"/>
      <c r="P5" s="862"/>
      <c r="Q5" s="862"/>
      <c r="R5" s="861" t="s">
        <v>498</v>
      </c>
      <c r="S5" s="861" t="s">
        <v>512</v>
      </c>
      <c r="T5" s="861" t="s">
        <v>513</v>
      </c>
      <c r="U5" s="861" t="s">
        <v>672</v>
      </c>
      <c r="V5" s="861" t="s">
        <v>673</v>
      </c>
    </row>
    <row r="6" spans="1:22" ht="36" customHeight="1">
      <c r="A6" s="859"/>
      <c r="B6" s="860"/>
      <c r="C6" s="482"/>
      <c r="D6" s="404" t="s">
        <v>648</v>
      </c>
      <c r="E6" s="404" t="s">
        <v>647</v>
      </c>
      <c r="F6" s="404" t="s">
        <v>646</v>
      </c>
      <c r="G6" s="404" t="s">
        <v>645</v>
      </c>
      <c r="H6" s="482"/>
      <c r="I6" s="404" t="s">
        <v>648</v>
      </c>
      <c r="J6" s="404" t="s">
        <v>647</v>
      </c>
      <c r="K6" s="404" t="s">
        <v>646</v>
      </c>
      <c r="L6" s="404" t="s">
        <v>645</v>
      </c>
      <c r="M6" s="482"/>
      <c r="N6" s="404" t="s">
        <v>648</v>
      </c>
      <c r="O6" s="404" t="s">
        <v>647</v>
      </c>
      <c r="P6" s="404" t="s">
        <v>646</v>
      </c>
      <c r="Q6" s="404" t="s">
        <v>645</v>
      </c>
      <c r="R6" s="861"/>
      <c r="S6" s="861"/>
      <c r="T6" s="861"/>
      <c r="U6" s="861"/>
      <c r="V6" s="861"/>
    </row>
    <row r="7" spans="1:22">
      <c r="A7" s="480">
        <v>1</v>
      </c>
      <c r="B7" s="481" t="s">
        <v>506</v>
      </c>
      <c r="C7" s="616">
        <v>333725.67</v>
      </c>
      <c r="D7" s="616">
        <v>333725.67</v>
      </c>
      <c r="E7" s="616">
        <v>0</v>
      </c>
      <c r="F7" s="616">
        <v>0</v>
      </c>
      <c r="G7" s="616">
        <v>0</v>
      </c>
      <c r="H7" s="616">
        <v>331878.77</v>
      </c>
      <c r="I7" s="616">
        <v>331878.77</v>
      </c>
      <c r="J7" s="616">
        <v>0</v>
      </c>
      <c r="K7" s="616">
        <v>0</v>
      </c>
      <c r="L7" s="616">
        <v>0</v>
      </c>
      <c r="M7" s="616">
        <v>1186.5</v>
      </c>
      <c r="N7" s="616">
        <v>1186.5</v>
      </c>
      <c r="O7" s="616">
        <v>0</v>
      </c>
      <c r="P7" s="616">
        <v>0</v>
      </c>
      <c r="Q7" s="616">
        <v>0</v>
      </c>
      <c r="R7" s="616">
        <v>13</v>
      </c>
      <c r="S7" s="617">
        <v>0</v>
      </c>
      <c r="T7" s="617">
        <v>0</v>
      </c>
      <c r="U7" s="617">
        <v>0.15633898045661301</v>
      </c>
      <c r="V7" s="616">
        <v>46.858665052646401</v>
      </c>
    </row>
    <row r="8" spans="1:22">
      <c r="A8" s="480">
        <v>2</v>
      </c>
      <c r="B8" s="479" t="s">
        <v>505</v>
      </c>
      <c r="C8" s="616">
        <v>107048154.56</v>
      </c>
      <c r="D8" s="616">
        <v>93490305.920000002</v>
      </c>
      <c r="E8" s="616">
        <v>3867751.7199999997</v>
      </c>
      <c r="F8" s="616">
        <v>9609933.5600000005</v>
      </c>
      <c r="G8" s="616">
        <v>80163.360000000001</v>
      </c>
      <c r="H8" s="616">
        <v>107616848.97</v>
      </c>
      <c r="I8" s="616">
        <v>93598989.780000001</v>
      </c>
      <c r="J8" s="616">
        <v>3916249.8499999996</v>
      </c>
      <c r="K8" s="616">
        <v>10016831.439999999</v>
      </c>
      <c r="L8" s="616">
        <v>84777.9</v>
      </c>
      <c r="M8" s="616">
        <v>4478098.3699999992</v>
      </c>
      <c r="N8" s="616">
        <v>654366.03999999992</v>
      </c>
      <c r="O8" s="616">
        <v>483786.05</v>
      </c>
      <c r="P8" s="616">
        <v>3327195.68</v>
      </c>
      <c r="Q8" s="616">
        <v>12750.6</v>
      </c>
      <c r="R8" s="616">
        <v>2737</v>
      </c>
      <c r="S8" s="617">
        <v>0.13095318513047668</v>
      </c>
      <c r="T8" s="617">
        <v>0.14276696657689034</v>
      </c>
      <c r="U8" s="617">
        <v>0.122185295388431</v>
      </c>
      <c r="V8" s="616">
        <v>86.780805257256006</v>
      </c>
    </row>
    <row r="9" spans="1:22">
      <c r="A9" s="480">
        <v>3</v>
      </c>
      <c r="B9" s="479" t="s">
        <v>504</v>
      </c>
      <c r="C9" s="616">
        <v>0</v>
      </c>
      <c r="D9" s="616">
        <v>0</v>
      </c>
      <c r="E9" s="616">
        <v>0</v>
      </c>
      <c r="F9" s="616">
        <v>0</v>
      </c>
      <c r="G9" s="616">
        <v>0</v>
      </c>
      <c r="H9" s="616">
        <v>0</v>
      </c>
      <c r="I9" s="616">
        <v>0</v>
      </c>
      <c r="J9" s="616">
        <v>0</v>
      </c>
      <c r="K9" s="616">
        <v>0</v>
      </c>
      <c r="L9" s="616">
        <v>0</v>
      </c>
      <c r="M9" s="616">
        <v>0</v>
      </c>
      <c r="N9" s="616">
        <v>0</v>
      </c>
      <c r="O9" s="616">
        <v>0</v>
      </c>
      <c r="P9" s="616">
        <v>0</v>
      </c>
      <c r="Q9" s="616">
        <v>0</v>
      </c>
      <c r="R9" s="616">
        <v>0</v>
      </c>
      <c r="S9" s="617">
        <v>0</v>
      </c>
      <c r="T9" s="617">
        <v>0</v>
      </c>
      <c r="U9" s="617">
        <v>0</v>
      </c>
      <c r="V9" s="616">
        <v>0</v>
      </c>
    </row>
    <row r="10" spans="1:22">
      <c r="A10" s="480">
        <v>4</v>
      </c>
      <c r="B10" s="479" t="s">
        <v>503</v>
      </c>
      <c r="C10" s="616">
        <v>1024.8699999999999</v>
      </c>
      <c r="D10" s="616">
        <v>1024.8699999999999</v>
      </c>
      <c r="E10" s="616">
        <v>0</v>
      </c>
      <c r="F10" s="616">
        <v>0</v>
      </c>
      <c r="G10" s="616">
        <v>0</v>
      </c>
      <c r="H10" s="616">
        <v>1034.05</v>
      </c>
      <c r="I10" s="616">
        <v>1034.05</v>
      </c>
      <c r="J10" s="616">
        <v>0</v>
      </c>
      <c r="K10" s="616">
        <v>0</v>
      </c>
      <c r="L10" s="616">
        <v>0</v>
      </c>
      <c r="M10" s="616">
        <v>29.09</v>
      </c>
      <c r="N10" s="616">
        <v>29.09</v>
      </c>
      <c r="O10" s="616">
        <v>0</v>
      </c>
      <c r="P10" s="616">
        <v>0</v>
      </c>
      <c r="Q10" s="616">
        <v>0</v>
      </c>
      <c r="R10" s="616">
        <v>2</v>
      </c>
      <c r="S10" s="617">
        <v>0</v>
      </c>
      <c r="T10" s="617">
        <v>0</v>
      </c>
      <c r="U10" s="617">
        <v>0.27427429820367499</v>
      </c>
      <c r="V10" s="616">
        <v>5.7453140398294398</v>
      </c>
    </row>
    <row r="11" spans="1:22">
      <c r="A11" s="480">
        <v>5</v>
      </c>
      <c r="B11" s="479" t="s">
        <v>502</v>
      </c>
      <c r="C11" s="616">
        <v>249992.15</v>
      </c>
      <c r="D11" s="616">
        <v>222766.55</v>
      </c>
      <c r="E11" s="616">
        <v>1689.76</v>
      </c>
      <c r="F11" s="616">
        <v>25535.84</v>
      </c>
      <c r="G11" s="616">
        <v>0</v>
      </c>
      <c r="H11" s="616">
        <v>259447.53</v>
      </c>
      <c r="I11" s="616">
        <v>227502.04</v>
      </c>
      <c r="J11" s="616">
        <v>1716.68</v>
      </c>
      <c r="K11" s="616">
        <v>30228.81</v>
      </c>
      <c r="L11" s="616">
        <v>0</v>
      </c>
      <c r="M11" s="616">
        <v>38746.17</v>
      </c>
      <c r="N11" s="616">
        <v>7437.71</v>
      </c>
      <c r="O11" s="616">
        <v>1077.3</v>
      </c>
      <c r="P11" s="616">
        <v>30231.16</v>
      </c>
      <c r="Q11" s="616">
        <v>0</v>
      </c>
      <c r="R11" s="616">
        <v>368</v>
      </c>
      <c r="S11" s="617">
        <v>0.16801928770678098</v>
      </c>
      <c r="T11" s="617">
        <v>0.16805981832766101</v>
      </c>
      <c r="U11" s="617">
        <v>0.151273132776369</v>
      </c>
      <c r="V11" s="616">
        <v>4.3596772138645203</v>
      </c>
    </row>
    <row r="12" spans="1:22">
      <c r="A12" s="480">
        <v>6</v>
      </c>
      <c r="B12" s="479" t="s">
        <v>501</v>
      </c>
      <c r="C12" s="616">
        <v>1035201.63</v>
      </c>
      <c r="D12" s="616">
        <v>874070.39</v>
      </c>
      <c r="E12" s="616">
        <v>45086.47</v>
      </c>
      <c r="F12" s="616">
        <v>116044.77</v>
      </c>
      <c r="G12" s="616">
        <v>0</v>
      </c>
      <c r="H12" s="616">
        <v>1035201.63</v>
      </c>
      <c r="I12" s="616">
        <v>874070.39</v>
      </c>
      <c r="J12" s="616">
        <v>45086.47</v>
      </c>
      <c r="K12" s="616">
        <v>116044.77</v>
      </c>
      <c r="L12" s="616">
        <v>0</v>
      </c>
      <c r="M12" s="616">
        <v>167732.51</v>
      </c>
      <c r="N12" s="616">
        <v>31868.6</v>
      </c>
      <c r="O12" s="616">
        <v>30251.74</v>
      </c>
      <c r="P12" s="616">
        <v>105612.17</v>
      </c>
      <c r="Q12" s="616">
        <v>0</v>
      </c>
      <c r="R12" s="616">
        <v>664</v>
      </c>
      <c r="S12" s="617">
        <v>0.23244627537499932</v>
      </c>
      <c r="T12" s="617">
        <v>0.25832389040343767</v>
      </c>
      <c r="U12" s="617">
        <v>0.21237020782125299</v>
      </c>
      <c r="V12" s="616">
        <v>187.804724940396</v>
      </c>
    </row>
    <row r="13" spans="1:22">
      <c r="A13" s="480">
        <v>7</v>
      </c>
      <c r="B13" s="479" t="s">
        <v>500</v>
      </c>
      <c r="C13" s="616">
        <v>159009951.74000001</v>
      </c>
      <c r="D13" s="616">
        <v>139293880.04000002</v>
      </c>
      <c r="E13" s="616">
        <v>7275869.75</v>
      </c>
      <c r="F13" s="616">
        <v>12160707.92</v>
      </c>
      <c r="G13" s="616">
        <v>279494.02999999997</v>
      </c>
      <c r="H13" s="616">
        <v>159898121.20000002</v>
      </c>
      <c r="I13" s="616">
        <v>139657420.30000001</v>
      </c>
      <c r="J13" s="616">
        <v>7376274.7999999998</v>
      </c>
      <c r="K13" s="616">
        <v>12564090.649999999</v>
      </c>
      <c r="L13" s="616">
        <v>300335.45</v>
      </c>
      <c r="M13" s="616">
        <v>2307279.62</v>
      </c>
      <c r="N13" s="616">
        <v>468931.28999999992</v>
      </c>
      <c r="O13" s="616">
        <v>499422.19000000006</v>
      </c>
      <c r="P13" s="616">
        <v>1300889.76</v>
      </c>
      <c r="Q13" s="616">
        <v>38036.380000000005</v>
      </c>
      <c r="R13" s="616">
        <v>1070</v>
      </c>
      <c r="S13" s="617">
        <v>0.11649697534075866</v>
      </c>
      <c r="T13" s="617">
        <v>0.12397636549999368</v>
      </c>
      <c r="U13" s="617">
        <v>0.10632730112292001</v>
      </c>
      <c r="V13" s="616">
        <v>141.66506202556999</v>
      </c>
    </row>
    <row r="14" spans="1:22">
      <c r="A14" s="474">
        <v>7.1</v>
      </c>
      <c r="B14" s="473" t="s">
        <v>509</v>
      </c>
      <c r="C14" s="616">
        <v>124511133.15000001</v>
      </c>
      <c r="D14" s="616">
        <v>107105710.97</v>
      </c>
      <c r="E14" s="616">
        <v>6093112.2300000004</v>
      </c>
      <c r="F14" s="616">
        <v>11032815.92</v>
      </c>
      <c r="G14" s="616">
        <v>279494.02999999997</v>
      </c>
      <c r="H14" s="616">
        <v>125206257.77000001</v>
      </c>
      <c r="I14" s="616">
        <v>107371017.70000002</v>
      </c>
      <c r="J14" s="616">
        <v>6181374.3700000001</v>
      </c>
      <c r="K14" s="616">
        <v>11368314.49</v>
      </c>
      <c r="L14" s="616">
        <v>285551.21000000002</v>
      </c>
      <c r="M14" s="616">
        <v>2064695.72</v>
      </c>
      <c r="N14" s="616">
        <v>361618.54999999993</v>
      </c>
      <c r="O14" s="616">
        <v>412227.61</v>
      </c>
      <c r="P14" s="616">
        <v>1255036.73</v>
      </c>
      <c r="Q14" s="616">
        <v>35812.83</v>
      </c>
      <c r="R14" s="616">
        <v>768</v>
      </c>
      <c r="S14" s="617">
        <v>0.11609747314852466</v>
      </c>
      <c r="T14" s="617">
        <v>0.12364721640357533</v>
      </c>
      <c r="U14" s="617">
        <v>0.10608680237282</v>
      </c>
      <c r="V14" s="616">
        <v>140.697085970822</v>
      </c>
    </row>
    <row r="15" spans="1:22">
      <c r="A15" s="474">
        <v>7.2</v>
      </c>
      <c r="B15" s="473" t="s">
        <v>511</v>
      </c>
      <c r="C15" s="616">
        <v>15532264.260000002</v>
      </c>
      <c r="D15" s="616">
        <v>15217448.080000002</v>
      </c>
      <c r="E15" s="616">
        <v>305024.01</v>
      </c>
      <c r="F15" s="616">
        <v>9792.17</v>
      </c>
      <c r="G15" s="616">
        <v>0</v>
      </c>
      <c r="H15" s="616">
        <v>15545735.139999999</v>
      </c>
      <c r="I15" s="616">
        <v>15225649.389999999</v>
      </c>
      <c r="J15" s="616">
        <v>310361.28000000003</v>
      </c>
      <c r="K15" s="616">
        <v>9724.4699999999993</v>
      </c>
      <c r="L15" s="616">
        <v>0</v>
      </c>
      <c r="M15" s="616">
        <v>67988.11</v>
      </c>
      <c r="N15" s="616">
        <v>46558.83</v>
      </c>
      <c r="O15" s="616">
        <v>20388.760000000002</v>
      </c>
      <c r="P15" s="616">
        <v>1040.52</v>
      </c>
      <c r="Q15" s="616">
        <v>0</v>
      </c>
      <c r="R15" s="616">
        <v>109</v>
      </c>
      <c r="S15" s="617">
        <v>0.11857629279488767</v>
      </c>
      <c r="T15" s="617">
        <v>0.12620475538227502</v>
      </c>
      <c r="U15" s="617">
        <v>0.10782810982769099</v>
      </c>
      <c r="V15" s="616">
        <v>145.59375114185701</v>
      </c>
    </row>
    <row r="16" spans="1:22">
      <c r="A16" s="474">
        <v>7.3</v>
      </c>
      <c r="B16" s="473" t="s">
        <v>508</v>
      </c>
      <c r="C16" s="616">
        <v>18966554.329999998</v>
      </c>
      <c r="D16" s="616">
        <v>16970720.989999998</v>
      </c>
      <c r="E16" s="616">
        <v>877733.51</v>
      </c>
      <c r="F16" s="616">
        <v>1118099.83</v>
      </c>
      <c r="G16" s="616">
        <v>0</v>
      </c>
      <c r="H16" s="616">
        <v>19146128.289999999</v>
      </c>
      <c r="I16" s="616">
        <v>17060753.210000001</v>
      </c>
      <c r="J16" s="616">
        <v>884539.14999999991</v>
      </c>
      <c r="K16" s="616">
        <v>1186051.69</v>
      </c>
      <c r="L16" s="616">
        <v>14784.24</v>
      </c>
      <c r="M16" s="616">
        <v>174595.78999999998</v>
      </c>
      <c r="N16" s="616">
        <v>60753.909999999996</v>
      </c>
      <c r="O16" s="616">
        <v>66805.819999999992</v>
      </c>
      <c r="P16" s="616">
        <v>44812.51</v>
      </c>
      <c r="Q16" s="616">
        <v>2223.5500000000002</v>
      </c>
      <c r="R16" s="616">
        <v>193</v>
      </c>
      <c r="S16" s="617">
        <v>0.118393761106847</v>
      </c>
      <c r="T16" s="617">
        <v>0.12596419922244964</v>
      </c>
      <c r="U16" s="617">
        <v>0.106677064942665</v>
      </c>
      <c r="V16" s="616">
        <v>144.80228752546401</v>
      </c>
    </row>
    <row r="17" spans="1:22">
      <c r="A17" s="480">
        <v>8</v>
      </c>
      <c r="B17" s="479" t="s">
        <v>507</v>
      </c>
      <c r="C17" s="616">
        <v>0</v>
      </c>
      <c r="D17" s="616">
        <v>0</v>
      </c>
      <c r="E17" s="616">
        <v>0</v>
      </c>
      <c r="F17" s="616">
        <v>0</v>
      </c>
      <c r="G17" s="616">
        <v>0</v>
      </c>
      <c r="H17" s="616">
        <v>0</v>
      </c>
      <c r="I17" s="616">
        <v>0</v>
      </c>
      <c r="J17" s="616">
        <v>0</v>
      </c>
      <c r="K17" s="616">
        <v>0</v>
      </c>
      <c r="L17" s="616">
        <v>0</v>
      </c>
      <c r="M17" s="616">
        <v>0</v>
      </c>
      <c r="N17" s="616">
        <v>0</v>
      </c>
      <c r="O17" s="616">
        <v>0</v>
      </c>
      <c r="P17" s="616">
        <v>0</v>
      </c>
      <c r="Q17" s="616">
        <v>0</v>
      </c>
      <c r="R17" s="616">
        <v>0</v>
      </c>
      <c r="S17" s="617">
        <v>0</v>
      </c>
      <c r="T17" s="617">
        <v>0</v>
      </c>
      <c r="U17" s="617">
        <v>0</v>
      </c>
      <c r="V17" s="616">
        <v>0</v>
      </c>
    </row>
    <row r="18" spans="1:22">
      <c r="A18" s="478">
        <v>9</v>
      </c>
      <c r="B18" s="477" t="s">
        <v>499</v>
      </c>
      <c r="C18" s="618">
        <v>0</v>
      </c>
      <c r="D18" s="618">
        <v>0</v>
      </c>
      <c r="E18" s="618">
        <v>0</v>
      </c>
      <c r="F18" s="618">
        <v>0</v>
      </c>
      <c r="G18" s="618">
        <v>0</v>
      </c>
      <c r="H18" s="618">
        <v>0</v>
      </c>
      <c r="I18" s="618">
        <v>0</v>
      </c>
      <c r="J18" s="618">
        <v>0</v>
      </c>
      <c r="K18" s="618">
        <v>0</v>
      </c>
      <c r="L18" s="618">
        <v>0</v>
      </c>
      <c r="M18" s="618">
        <v>0</v>
      </c>
      <c r="N18" s="618">
        <v>0</v>
      </c>
      <c r="O18" s="618">
        <v>0</v>
      </c>
      <c r="P18" s="618">
        <v>0</v>
      </c>
      <c r="Q18" s="618">
        <v>0</v>
      </c>
      <c r="R18" s="618">
        <v>0</v>
      </c>
      <c r="S18" s="619">
        <v>0</v>
      </c>
      <c r="T18" s="619">
        <v>0</v>
      </c>
      <c r="U18" s="619">
        <v>0</v>
      </c>
      <c r="V18" s="618">
        <v>0</v>
      </c>
    </row>
    <row r="19" spans="1:22">
      <c r="A19" s="476">
        <v>10</v>
      </c>
      <c r="B19" s="475" t="s">
        <v>510</v>
      </c>
      <c r="C19" s="616">
        <v>267678050.62</v>
      </c>
      <c r="D19" s="616">
        <v>234215773.44000003</v>
      </c>
      <c r="E19" s="616">
        <v>11190397.699999999</v>
      </c>
      <c r="F19" s="616">
        <v>21912222.09</v>
      </c>
      <c r="G19" s="616">
        <v>359657.38999999996</v>
      </c>
      <c r="H19" s="616">
        <v>269142532.14999998</v>
      </c>
      <c r="I19" s="616">
        <v>234690895.33000001</v>
      </c>
      <c r="J19" s="616">
        <v>11339327.800000001</v>
      </c>
      <c r="K19" s="616">
        <v>22727195.669999998</v>
      </c>
      <c r="L19" s="616">
        <v>385113.35</v>
      </c>
      <c r="M19" s="616">
        <v>6993072.2599999988</v>
      </c>
      <c r="N19" s="616">
        <v>1163819.2299999997</v>
      </c>
      <c r="O19" s="616">
        <v>1014537.28</v>
      </c>
      <c r="P19" s="616">
        <v>4763928.7700000005</v>
      </c>
      <c r="Q19" s="616">
        <v>50786.98</v>
      </c>
      <c r="R19" s="616">
        <v>4854</v>
      </c>
      <c r="S19" s="617">
        <v>0.12904232476139901</v>
      </c>
      <c r="T19" s="617">
        <v>0.13914438890408135</v>
      </c>
      <c r="U19" s="617">
        <v>0.11318420708468899</v>
      </c>
      <c r="V19" s="616">
        <v>119.647573365909</v>
      </c>
    </row>
    <row r="20" spans="1:22" ht="24">
      <c r="A20" s="474">
        <v>10.1</v>
      </c>
      <c r="B20" s="473" t="s">
        <v>514</v>
      </c>
      <c r="C20" s="616">
        <v>0</v>
      </c>
      <c r="D20" s="616">
        <v>0</v>
      </c>
      <c r="E20" s="616">
        <v>0</v>
      </c>
      <c r="F20" s="616">
        <v>0</v>
      </c>
      <c r="G20" s="616">
        <v>0</v>
      </c>
      <c r="H20" s="616">
        <v>0</v>
      </c>
      <c r="I20" s="616">
        <v>0</v>
      </c>
      <c r="J20" s="616">
        <v>0</v>
      </c>
      <c r="K20" s="616">
        <v>0</v>
      </c>
      <c r="L20" s="616">
        <v>0</v>
      </c>
      <c r="M20" s="616">
        <v>0</v>
      </c>
      <c r="N20" s="616">
        <v>0</v>
      </c>
      <c r="O20" s="616">
        <v>0</v>
      </c>
      <c r="P20" s="616">
        <v>0</v>
      </c>
      <c r="Q20" s="616">
        <v>0</v>
      </c>
      <c r="R20" s="616">
        <v>0</v>
      </c>
      <c r="S20" s="617">
        <v>0</v>
      </c>
      <c r="T20" s="617">
        <v>0</v>
      </c>
      <c r="U20" s="617">
        <v>0</v>
      </c>
      <c r="V20" s="616">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K45"/>
  <sheetViews>
    <sheetView zoomScale="80" zoomScaleNormal="80" workbookViewId="0"/>
  </sheetViews>
  <sheetFormatPr defaultRowHeight="14.4"/>
  <cols>
    <col min="2" max="2" width="66.5546875" customWidth="1"/>
    <col min="3" max="8" width="17.88671875" customWidth="1"/>
  </cols>
  <sheetData>
    <row r="1" spans="1:11" s="5" customFormat="1" ht="13.8">
      <c r="A1" s="2" t="s">
        <v>30</v>
      </c>
      <c r="B1" s="3" t="str">
        <f>'Info '!C2</f>
        <v>JSC " Halyk Bank Georgia"</v>
      </c>
      <c r="C1" s="3"/>
      <c r="D1" s="4"/>
      <c r="E1" s="4"/>
      <c r="F1" s="4"/>
      <c r="G1" s="4"/>
    </row>
    <row r="2" spans="1:11" s="5" customFormat="1" ht="13.8">
      <c r="A2" s="2" t="s">
        <v>31</v>
      </c>
      <c r="B2" s="715">
        <f>'1. key ratios '!B2</f>
        <v>46203</v>
      </c>
      <c r="C2" s="6"/>
      <c r="D2" s="7"/>
      <c r="E2" s="7"/>
      <c r="F2" s="7"/>
      <c r="G2" s="7"/>
      <c r="H2" s="8"/>
    </row>
    <row r="4" spans="1:11">
      <c r="A4" s="749" t="s">
        <v>6</v>
      </c>
      <c r="B4" s="751" t="s">
        <v>585</v>
      </c>
      <c r="C4" s="741" t="s">
        <v>522</v>
      </c>
      <c r="D4" s="741"/>
      <c r="E4" s="741"/>
      <c r="F4" s="741" t="s">
        <v>523</v>
      </c>
      <c r="G4" s="741"/>
      <c r="H4" s="742"/>
    </row>
    <row r="5" spans="1:11" ht="15.6" customHeight="1">
      <c r="A5" s="750"/>
      <c r="B5" s="752"/>
      <c r="C5" s="343" t="s">
        <v>32</v>
      </c>
      <c r="D5" s="343" t="s">
        <v>33</v>
      </c>
      <c r="E5" s="343" t="s">
        <v>34</v>
      </c>
      <c r="F5" s="343" t="s">
        <v>32</v>
      </c>
      <c r="G5" s="343" t="s">
        <v>33</v>
      </c>
      <c r="H5" s="343" t="s">
        <v>34</v>
      </c>
    </row>
    <row r="6" spans="1:11">
      <c r="A6" s="344">
        <v>1</v>
      </c>
      <c r="B6" s="345" t="s">
        <v>586</v>
      </c>
      <c r="C6" s="701">
        <f>SUM(C7:C12)</f>
        <v>25641251.549999945</v>
      </c>
      <c r="D6" s="701">
        <f>SUM(D7:D12)</f>
        <v>25427430.939999975</v>
      </c>
      <c r="E6" s="702">
        <f>C6+D6</f>
        <v>51068682.48999992</v>
      </c>
      <c r="F6" s="701">
        <f>SUM(F7:F12)</f>
        <v>19208229.910000023</v>
      </c>
      <c r="G6" s="701">
        <f>SUM(G7:G12)</f>
        <v>23412304.489999991</v>
      </c>
      <c r="H6" s="702">
        <f>F6+G6</f>
        <v>42620534.400000013</v>
      </c>
    </row>
    <row r="7" spans="1:11">
      <c r="A7" s="344">
        <v>1.1000000000000001</v>
      </c>
      <c r="B7" s="346" t="s">
        <v>529</v>
      </c>
      <c r="C7" s="701">
        <v>0</v>
      </c>
      <c r="D7" s="701">
        <v>0</v>
      </c>
      <c r="E7" s="702">
        <f t="shared" ref="E7:E45" si="0">C7+D7</f>
        <v>0</v>
      </c>
      <c r="F7" s="701">
        <v>0</v>
      </c>
      <c r="G7" s="701">
        <v>0</v>
      </c>
      <c r="H7" s="702">
        <f t="shared" ref="H7:H45" si="1">F7+G7</f>
        <v>0</v>
      </c>
      <c r="J7" s="521"/>
      <c r="K7" s="521"/>
    </row>
    <row r="8" spans="1:11">
      <c r="A8" s="344">
        <v>1.2</v>
      </c>
      <c r="B8" s="346" t="s">
        <v>531</v>
      </c>
      <c r="C8" s="701">
        <v>0</v>
      </c>
      <c r="D8" s="701">
        <v>0</v>
      </c>
      <c r="E8" s="702">
        <f t="shared" si="0"/>
        <v>0</v>
      </c>
      <c r="F8" s="701">
        <v>0</v>
      </c>
      <c r="G8" s="701">
        <v>0</v>
      </c>
      <c r="H8" s="702">
        <f t="shared" si="1"/>
        <v>0</v>
      </c>
      <c r="J8" s="521"/>
      <c r="K8" s="521"/>
    </row>
    <row r="9" spans="1:11" ht="21.6" customHeight="1">
      <c r="A9" s="344">
        <v>1.3</v>
      </c>
      <c r="B9" s="346" t="s">
        <v>587</v>
      </c>
      <c r="C9" s="701">
        <v>0</v>
      </c>
      <c r="D9" s="701">
        <v>0</v>
      </c>
      <c r="E9" s="702">
        <f t="shared" si="0"/>
        <v>0</v>
      </c>
      <c r="F9" s="701">
        <v>0</v>
      </c>
      <c r="G9" s="701">
        <v>0</v>
      </c>
      <c r="H9" s="702">
        <f t="shared" si="1"/>
        <v>0</v>
      </c>
      <c r="J9" s="521"/>
      <c r="K9" s="521"/>
    </row>
    <row r="10" spans="1:11">
      <c r="A10" s="344">
        <v>1.4</v>
      </c>
      <c r="B10" s="346" t="s">
        <v>533</v>
      </c>
      <c r="C10" s="701">
        <v>0</v>
      </c>
      <c r="D10" s="701">
        <v>0</v>
      </c>
      <c r="E10" s="702">
        <f t="shared" si="0"/>
        <v>0</v>
      </c>
      <c r="F10" s="701">
        <v>0</v>
      </c>
      <c r="G10" s="701">
        <v>0</v>
      </c>
      <c r="H10" s="702">
        <f t="shared" si="1"/>
        <v>0</v>
      </c>
      <c r="J10" s="521"/>
      <c r="K10" s="521"/>
    </row>
    <row r="11" spans="1:11">
      <c r="A11" s="344">
        <v>1.5</v>
      </c>
      <c r="B11" s="346" t="s">
        <v>537</v>
      </c>
      <c r="C11" s="701">
        <v>25641251.549999945</v>
      </c>
      <c r="D11" s="701">
        <v>25427430.939999975</v>
      </c>
      <c r="E11" s="702">
        <f t="shared" si="0"/>
        <v>51068682.48999992</v>
      </c>
      <c r="F11" s="701">
        <v>19208229.910000023</v>
      </c>
      <c r="G11" s="701">
        <v>23412304.489999991</v>
      </c>
      <c r="H11" s="702">
        <f t="shared" si="1"/>
        <v>42620534.400000013</v>
      </c>
      <c r="J11" s="521"/>
      <c r="K11" s="521"/>
    </row>
    <row r="12" spans="1:11">
      <c r="A12" s="344">
        <v>1.6</v>
      </c>
      <c r="B12" s="347" t="s">
        <v>419</v>
      </c>
      <c r="C12" s="701">
        <v>0</v>
      </c>
      <c r="D12" s="701">
        <v>0</v>
      </c>
      <c r="E12" s="702">
        <f t="shared" si="0"/>
        <v>0</v>
      </c>
      <c r="F12" s="701">
        <v>0</v>
      </c>
      <c r="G12" s="701">
        <v>0</v>
      </c>
      <c r="H12" s="702">
        <f t="shared" si="1"/>
        <v>0</v>
      </c>
      <c r="J12" s="521"/>
      <c r="K12" s="521"/>
    </row>
    <row r="13" spans="1:11">
      <c r="A13" s="344">
        <v>2</v>
      </c>
      <c r="B13" s="348" t="s">
        <v>588</v>
      </c>
      <c r="C13" s="701">
        <f>SUM(C14:C17)</f>
        <v>-7690902.46</v>
      </c>
      <c r="D13" s="701">
        <f>SUM(D14:D17)</f>
        <v>-13743564.419999998</v>
      </c>
      <c r="E13" s="702">
        <f t="shared" si="0"/>
        <v>-21434466.879999999</v>
      </c>
      <c r="F13" s="701">
        <f>SUM(F14:F17)</f>
        <v>-5216151.7700000005</v>
      </c>
      <c r="G13" s="701">
        <f>SUM(G14:G17)</f>
        <v>-14030092.650000002</v>
      </c>
      <c r="H13" s="702">
        <f t="shared" si="1"/>
        <v>-19246244.420000002</v>
      </c>
      <c r="J13" s="521"/>
      <c r="K13" s="521"/>
    </row>
    <row r="14" spans="1:11">
      <c r="A14" s="344">
        <v>2.1</v>
      </c>
      <c r="B14" s="346" t="s">
        <v>589</v>
      </c>
      <c r="C14" s="701">
        <v>0</v>
      </c>
      <c r="D14" s="701">
        <v>0</v>
      </c>
      <c r="E14" s="702">
        <f t="shared" si="0"/>
        <v>0</v>
      </c>
      <c r="F14" s="701">
        <v>0</v>
      </c>
      <c r="G14" s="701">
        <v>0</v>
      </c>
      <c r="H14" s="702">
        <f t="shared" si="1"/>
        <v>0</v>
      </c>
      <c r="J14" s="521"/>
      <c r="K14" s="521"/>
    </row>
    <row r="15" spans="1:11" ht="24.6" customHeight="1">
      <c r="A15" s="344">
        <v>2.2000000000000002</v>
      </c>
      <c r="B15" s="346" t="s">
        <v>590</v>
      </c>
      <c r="C15" s="701">
        <v>0</v>
      </c>
      <c r="D15" s="701">
        <v>0</v>
      </c>
      <c r="E15" s="702">
        <f t="shared" si="0"/>
        <v>0</v>
      </c>
      <c r="F15" s="701">
        <v>0</v>
      </c>
      <c r="G15" s="701">
        <v>0</v>
      </c>
      <c r="H15" s="702">
        <f t="shared" si="1"/>
        <v>0</v>
      </c>
      <c r="J15" s="521"/>
      <c r="K15" s="521"/>
    </row>
    <row r="16" spans="1:11" ht="20.399999999999999" customHeight="1">
      <c r="A16" s="344">
        <v>2.2999999999999998</v>
      </c>
      <c r="B16" s="346" t="s">
        <v>591</v>
      </c>
      <c r="C16" s="701">
        <v>-7690902.46</v>
      </c>
      <c r="D16" s="701">
        <v>-13743564.419999998</v>
      </c>
      <c r="E16" s="702">
        <f t="shared" si="0"/>
        <v>-21434466.879999999</v>
      </c>
      <c r="F16" s="701">
        <v>-5216151.7700000005</v>
      </c>
      <c r="G16" s="701">
        <v>-14030092.650000002</v>
      </c>
      <c r="H16" s="702">
        <f t="shared" si="1"/>
        <v>-19246244.420000002</v>
      </c>
      <c r="J16" s="521"/>
      <c r="K16" s="521"/>
    </row>
    <row r="17" spans="1:11">
      <c r="A17" s="344">
        <v>2.4</v>
      </c>
      <c r="B17" s="346" t="s">
        <v>592</v>
      </c>
      <c r="C17" s="701">
        <v>0</v>
      </c>
      <c r="D17" s="701">
        <v>0</v>
      </c>
      <c r="E17" s="702">
        <f t="shared" si="0"/>
        <v>0</v>
      </c>
      <c r="F17" s="701">
        <v>0</v>
      </c>
      <c r="G17" s="701">
        <v>0</v>
      </c>
      <c r="H17" s="702">
        <f t="shared" si="1"/>
        <v>0</v>
      </c>
      <c r="J17" s="521"/>
      <c r="K17" s="521"/>
    </row>
    <row r="18" spans="1:11">
      <c r="A18" s="344">
        <v>3</v>
      </c>
      <c r="B18" s="348" t="s">
        <v>593</v>
      </c>
      <c r="C18" s="701">
        <v>0</v>
      </c>
      <c r="D18" s="701">
        <v>0</v>
      </c>
      <c r="E18" s="702">
        <f t="shared" si="0"/>
        <v>0</v>
      </c>
      <c r="F18" s="701">
        <v>0</v>
      </c>
      <c r="G18" s="701">
        <v>0</v>
      </c>
      <c r="H18" s="702">
        <f t="shared" si="1"/>
        <v>0</v>
      </c>
      <c r="J18" s="521"/>
      <c r="K18" s="521"/>
    </row>
    <row r="19" spans="1:11">
      <c r="A19" s="344">
        <v>4</v>
      </c>
      <c r="B19" s="348" t="s">
        <v>594</v>
      </c>
      <c r="C19" s="701">
        <v>792368.43999999971</v>
      </c>
      <c r="D19" s="701">
        <v>571048.0700000003</v>
      </c>
      <c r="E19" s="702">
        <f t="shared" si="0"/>
        <v>1363416.51</v>
      </c>
      <c r="F19" s="701">
        <v>955865.63000000059</v>
      </c>
      <c r="G19" s="701">
        <v>662826.30999999959</v>
      </c>
      <c r="H19" s="702">
        <f t="shared" si="1"/>
        <v>1618691.9400000002</v>
      </c>
      <c r="J19" s="521"/>
      <c r="K19" s="521"/>
    </row>
    <row r="20" spans="1:11">
      <c r="A20" s="344">
        <v>5</v>
      </c>
      <c r="B20" s="348" t="s">
        <v>595</v>
      </c>
      <c r="C20" s="701">
        <v>-328746.61000000016</v>
      </c>
      <c r="D20" s="701">
        <v>-978120.89000000013</v>
      </c>
      <c r="E20" s="702">
        <f t="shared" si="0"/>
        <v>-1306867.5000000002</v>
      </c>
      <c r="F20" s="701">
        <v>-448530.6999999999</v>
      </c>
      <c r="G20" s="701">
        <v>-1096530.93</v>
      </c>
      <c r="H20" s="702">
        <f t="shared" si="1"/>
        <v>-1545061.63</v>
      </c>
      <c r="J20" s="521"/>
      <c r="K20" s="521"/>
    </row>
    <row r="21" spans="1:11" ht="24" customHeight="1">
      <c r="A21" s="344">
        <v>6</v>
      </c>
      <c r="B21" s="348" t="s">
        <v>596</v>
      </c>
      <c r="C21" s="701">
        <v>3240.3000000000029</v>
      </c>
      <c r="D21" s="701">
        <v>32042.36</v>
      </c>
      <c r="E21" s="702">
        <f t="shared" si="0"/>
        <v>35282.660000000003</v>
      </c>
      <c r="F21" s="701">
        <v>24960.280000000002</v>
      </c>
      <c r="G21" s="701">
        <v>14074.819999999996</v>
      </c>
      <c r="H21" s="702">
        <f t="shared" si="1"/>
        <v>39035.1</v>
      </c>
      <c r="J21" s="521"/>
      <c r="K21" s="521"/>
    </row>
    <row r="22" spans="1:11" ht="18.600000000000001" customHeight="1">
      <c r="A22" s="344">
        <v>7</v>
      </c>
      <c r="B22" s="348" t="s">
        <v>597</v>
      </c>
      <c r="C22" s="701">
        <v>32131.22</v>
      </c>
      <c r="D22" s="701">
        <v>0</v>
      </c>
      <c r="E22" s="702">
        <f t="shared" si="0"/>
        <v>32131.22</v>
      </c>
      <c r="F22" s="701">
        <v>4921.0500000000466</v>
      </c>
      <c r="G22" s="701">
        <v>0</v>
      </c>
      <c r="H22" s="702">
        <f t="shared" si="1"/>
        <v>4921.0500000000466</v>
      </c>
      <c r="J22" s="521"/>
      <c r="K22" s="521"/>
    </row>
    <row r="23" spans="1:11" ht="25.5" customHeight="1">
      <c r="A23" s="344">
        <v>8</v>
      </c>
      <c r="B23" s="349" t="s">
        <v>598</v>
      </c>
      <c r="C23" s="701">
        <v>0</v>
      </c>
      <c r="D23" s="701">
        <v>0</v>
      </c>
      <c r="E23" s="702">
        <f t="shared" si="0"/>
        <v>0</v>
      </c>
      <c r="F23" s="701">
        <v>0</v>
      </c>
      <c r="G23" s="701">
        <v>0</v>
      </c>
      <c r="H23" s="702">
        <f t="shared" si="1"/>
        <v>0</v>
      </c>
      <c r="J23" s="521"/>
      <c r="K23" s="521"/>
    </row>
    <row r="24" spans="1:11" ht="34.5" customHeight="1">
      <c r="A24" s="344">
        <v>9</v>
      </c>
      <c r="B24" s="349" t="s">
        <v>599</v>
      </c>
      <c r="C24" s="701">
        <v>0</v>
      </c>
      <c r="D24" s="701">
        <v>0</v>
      </c>
      <c r="E24" s="702">
        <f t="shared" si="0"/>
        <v>0</v>
      </c>
      <c r="F24" s="701">
        <v>0</v>
      </c>
      <c r="G24" s="701">
        <v>0</v>
      </c>
      <c r="H24" s="702">
        <f t="shared" si="1"/>
        <v>0</v>
      </c>
      <c r="J24" s="521"/>
      <c r="K24" s="521"/>
    </row>
    <row r="25" spans="1:11">
      <c r="A25" s="344">
        <v>10</v>
      </c>
      <c r="B25" s="348" t="s">
        <v>600</v>
      </c>
      <c r="C25" s="701">
        <v>1137546.5699999998</v>
      </c>
      <c r="D25" s="701">
        <v>0</v>
      </c>
      <c r="E25" s="702">
        <f t="shared" si="0"/>
        <v>1137546.5699999998</v>
      </c>
      <c r="F25" s="701">
        <v>1470319.3400000008</v>
      </c>
      <c r="G25" s="701">
        <v>0</v>
      </c>
      <c r="H25" s="702">
        <f t="shared" si="1"/>
        <v>1470319.3400000008</v>
      </c>
      <c r="J25" s="521"/>
      <c r="K25" s="521"/>
    </row>
    <row r="26" spans="1:11">
      <c r="A26" s="344">
        <v>11</v>
      </c>
      <c r="B26" s="350" t="s">
        <v>601</v>
      </c>
      <c r="C26" s="701">
        <v>111029.64</v>
      </c>
      <c r="D26" s="701">
        <v>0</v>
      </c>
      <c r="E26" s="702">
        <f t="shared" si="0"/>
        <v>111029.64</v>
      </c>
      <c r="F26" s="701">
        <v>21353.82</v>
      </c>
      <c r="G26" s="701">
        <v>0</v>
      </c>
      <c r="H26" s="702">
        <f t="shared" si="1"/>
        <v>21353.82</v>
      </c>
      <c r="J26" s="521"/>
      <c r="K26" s="521"/>
    </row>
    <row r="27" spans="1:11">
      <c r="A27" s="344">
        <v>12</v>
      </c>
      <c r="B27" s="348" t="s">
        <v>602</v>
      </c>
      <c r="C27" s="701">
        <v>227422.06</v>
      </c>
      <c r="D27" s="701">
        <v>0</v>
      </c>
      <c r="E27" s="702">
        <f t="shared" si="0"/>
        <v>227422.06</v>
      </c>
      <c r="F27" s="701">
        <v>41067.14</v>
      </c>
      <c r="G27" s="701">
        <v>0</v>
      </c>
      <c r="H27" s="702">
        <f t="shared" si="1"/>
        <v>41067.14</v>
      </c>
      <c r="J27" s="521"/>
      <c r="K27" s="521"/>
    </row>
    <row r="28" spans="1:11">
      <c r="A28" s="344">
        <v>13</v>
      </c>
      <c r="B28" s="351" t="s">
        <v>603</v>
      </c>
      <c r="C28" s="701">
        <v>-2558237.87</v>
      </c>
      <c r="D28" s="701">
        <v>-165783.90999999997</v>
      </c>
      <c r="E28" s="702">
        <f t="shared" si="0"/>
        <v>-2724021.7800000003</v>
      </c>
      <c r="F28" s="701">
        <v>-2210148.8200000003</v>
      </c>
      <c r="G28" s="701">
        <v>-266480.28000000003</v>
      </c>
      <c r="H28" s="702">
        <f t="shared" si="1"/>
        <v>-2476629.1000000006</v>
      </c>
      <c r="J28" s="521"/>
      <c r="K28" s="521"/>
    </row>
    <row r="29" spans="1:11">
      <c r="A29" s="344">
        <v>14</v>
      </c>
      <c r="B29" s="352" t="s">
        <v>604</v>
      </c>
      <c r="C29" s="701">
        <f>SUM(C30:C31)</f>
        <v>-10401820.34</v>
      </c>
      <c r="D29" s="701">
        <f>SUM(D30:D31)</f>
        <v>0</v>
      </c>
      <c r="E29" s="702">
        <f t="shared" si="0"/>
        <v>-10401820.34</v>
      </c>
      <c r="F29" s="701">
        <f>SUM(F30:F31)</f>
        <v>-9261461.3599999975</v>
      </c>
      <c r="G29" s="701">
        <f>SUM(G30:G31)</f>
        <v>0</v>
      </c>
      <c r="H29" s="702">
        <f t="shared" si="1"/>
        <v>-9261461.3599999975</v>
      </c>
      <c r="J29" s="521"/>
      <c r="K29" s="521"/>
    </row>
    <row r="30" spans="1:11">
      <c r="A30" s="344">
        <v>14.1</v>
      </c>
      <c r="B30" s="327" t="s">
        <v>605</v>
      </c>
      <c r="C30" s="701">
        <v>-9353843.1799999997</v>
      </c>
      <c r="D30" s="701">
        <v>0</v>
      </c>
      <c r="E30" s="702">
        <f t="shared" si="0"/>
        <v>-9353843.1799999997</v>
      </c>
      <c r="F30" s="701">
        <v>-8169517.6599999983</v>
      </c>
      <c r="G30" s="701">
        <v>0</v>
      </c>
      <c r="H30" s="702">
        <f t="shared" si="1"/>
        <v>-8169517.6599999983</v>
      </c>
      <c r="J30" s="521"/>
      <c r="K30" s="521"/>
    </row>
    <row r="31" spans="1:11">
      <c r="A31" s="344">
        <v>14.2</v>
      </c>
      <c r="B31" s="327" t="s">
        <v>606</v>
      </c>
      <c r="C31" s="701">
        <v>-1047977.1599999999</v>
      </c>
      <c r="D31" s="701">
        <v>0</v>
      </c>
      <c r="E31" s="702">
        <f t="shared" si="0"/>
        <v>-1047977.1599999999</v>
      </c>
      <c r="F31" s="701">
        <v>-1091943.7</v>
      </c>
      <c r="G31" s="701">
        <v>0</v>
      </c>
      <c r="H31" s="702">
        <f t="shared" si="1"/>
        <v>-1091943.7</v>
      </c>
      <c r="J31" s="521"/>
      <c r="K31" s="521"/>
    </row>
    <row r="32" spans="1:11">
      <c r="A32" s="344">
        <v>15</v>
      </c>
      <c r="B32" s="348" t="s">
        <v>607</v>
      </c>
      <c r="C32" s="701">
        <v>-1636442.6899999997</v>
      </c>
      <c r="D32" s="701">
        <v>0</v>
      </c>
      <c r="E32" s="702">
        <f t="shared" si="0"/>
        <v>-1636442.6899999997</v>
      </c>
      <c r="F32" s="701">
        <v>-1519424.0299999996</v>
      </c>
      <c r="G32" s="701">
        <v>0</v>
      </c>
      <c r="H32" s="702">
        <f t="shared" si="1"/>
        <v>-1519424.0299999996</v>
      </c>
      <c r="J32" s="521"/>
      <c r="K32" s="521"/>
    </row>
    <row r="33" spans="1:11" ht="22.5" customHeight="1">
      <c r="A33" s="344">
        <v>16</v>
      </c>
      <c r="B33" s="325" t="s">
        <v>608</v>
      </c>
      <c r="C33" s="701">
        <v>0</v>
      </c>
      <c r="D33" s="701">
        <v>0</v>
      </c>
      <c r="E33" s="702">
        <f t="shared" si="0"/>
        <v>0</v>
      </c>
      <c r="F33" s="701">
        <v>0</v>
      </c>
      <c r="G33" s="701">
        <v>0</v>
      </c>
      <c r="H33" s="702">
        <f t="shared" si="1"/>
        <v>0</v>
      </c>
      <c r="J33" s="521"/>
      <c r="K33" s="521"/>
    </row>
    <row r="34" spans="1:11">
      <c r="A34" s="344">
        <v>17</v>
      </c>
      <c r="B34" s="348" t="s">
        <v>609</v>
      </c>
      <c r="C34" s="701">
        <f>SUM(C35:C36)</f>
        <v>-586478.11000000022</v>
      </c>
      <c r="D34" s="701">
        <f>SUM(D35:D36)</f>
        <v>2769.4500000000016</v>
      </c>
      <c r="E34" s="702">
        <f t="shared" si="0"/>
        <v>-583708.66000000027</v>
      </c>
      <c r="F34" s="701">
        <f>SUM(F35:F36)</f>
        <v>-486583.03</v>
      </c>
      <c r="G34" s="701">
        <f>SUM(G35:G36)</f>
        <v>44862.399999999987</v>
      </c>
      <c r="H34" s="702">
        <f t="shared" si="1"/>
        <v>-441720.63000000006</v>
      </c>
      <c r="J34" s="521"/>
      <c r="K34" s="521"/>
    </row>
    <row r="35" spans="1:11">
      <c r="A35" s="344">
        <v>17.100000000000001</v>
      </c>
      <c r="B35" s="327" t="s">
        <v>610</v>
      </c>
      <c r="C35" s="701">
        <v>-2970.3600000000615</v>
      </c>
      <c r="D35" s="701">
        <v>-6426.8199999999988</v>
      </c>
      <c r="E35" s="702">
        <f t="shared" si="0"/>
        <v>-9397.1800000000603</v>
      </c>
      <c r="F35" s="701">
        <v>1302.7800000000034</v>
      </c>
      <c r="G35" s="701">
        <v>41676.189999999988</v>
      </c>
      <c r="H35" s="702">
        <f t="shared" si="1"/>
        <v>42978.969999999994</v>
      </c>
      <c r="J35" s="521"/>
      <c r="K35" s="521"/>
    </row>
    <row r="36" spans="1:11">
      <c r="A36" s="344">
        <v>17.2</v>
      </c>
      <c r="B36" s="327" t="s">
        <v>611</v>
      </c>
      <c r="C36" s="701">
        <v>-583507.75000000012</v>
      </c>
      <c r="D36" s="701">
        <v>9196.27</v>
      </c>
      <c r="E36" s="702">
        <f t="shared" si="0"/>
        <v>-574311.4800000001</v>
      </c>
      <c r="F36" s="701">
        <v>-487885.81000000006</v>
      </c>
      <c r="G36" s="701">
        <v>3186.2099999999987</v>
      </c>
      <c r="H36" s="702">
        <f t="shared" si="1"/>
        <v>-484699.60000000003</v>
      </c>
      <c r="J36" s="521"/>
      <c r="K36" s="521"/>
    </row>
    <row r="37" spans="1:11" ht="41.4" customHeight="1">
      <c r="A37" s="344">
        <v>18</v>
      </c>
      <c r="B37" s="353" t="s">
        <v>612</v>
      </c>
      <c r="C37" s="701">
        <f>SUM(C38:C39)</f>
        <v>-898975.72</v>
      </c>
      <c r="D37" s="701">
        <f>SUM(D38:D39)</f>
        <v>165233.32999999996</v>
      </c>
      <c r="E37" s="702">
        <f t="shared" si="0"/>
        <v>-733742.39</v>
      </c>
      <c r="F37" s="701">
        <f>SUM(F38:F39)</f>
        <v>-671549.46000000089</v>
      </c>
      <c r="G37" s="701">
        <f>SUM(G38:G39)</f>
        <v>-519036.91999999969</v>
      </c>
      <c r="H37" s="702">
        <f t="shared" si="1"/>
        <v>-1190586.3800000006</v>
      </c>
      <c r="J37" s="521"/>
      <c r="K37" s="521"/>
    </row>
    <row r="38" spans="1:11">
      <c r="A38" s="344">
        <v>18.100000000000001</v>
      </c>
      <c r="B38" s="354" t="s">
        <v>613</v>
      </c>
      <c r="C38" s="701">
        <v>0</v>
      </c>
      <c r="D38" s="701">
        <v>0</v>
      </c>
      <c r="E38" s="702">
        <f t="shared" si="0"/>
        <v>0</v>
      </c>
      <c r="F38" s="701">
        <v>0</v>
      </c>
      <c r="G38" s="701">
        <v>0</v>
      </c>
      <c r="H38" s="702">
        <f t="shared" si="1"/>
        <v>0</v>
      </c>
      <c r="J38" s="521"/>
      <c r="K38" s="521"/>
    </row>
    <row r="39" spans="1:11">
      <c r="A39" s="344">
        <v>18.2</v>
      </c>
      <c r="B39" s="354" t="s">
        <v>614</v>
      </c>
      <c r="C39" s="701">
        <v>-898975.72</v>
      </c>
      <c r="D39" s="701">
        <v>165233.32999999996</v>
      </c>
      <c r="E39" s="702">
        <f t="shared" si="0"/>
        <v>-733742.39</v>
      </c>
      <c r="F39" s="701">
        <v>-671549.46000000089</v>
      </c>
      <c r="G39" s="701">
        <v>-519036.91999999969</v>
      </c>
      <c r="H39" s="702">
        <f t="shared" si="1"/>
        <v>-1190586.3800000006</v>
      </c>
      <c r="J39" s="521"/>
      <c r="K39" s="521"/>
    </row>
    <row r="40" spans="1:11" ht="24.6" customHeight="1">
      <c r="A40" s="344">
        <v>19</v>
      </c>
      <c r="B40" s="353" t="s">
        <v>615</v>
      </c>
      <c r="C40" s="701">
        <v>0</v>
      </c>
      <c r="D40" s="701">
        <v>0</v>
      </c>
      <c r="E40" s="702">
        <f t="shared" si="0"/>
        <v>0</v>
      </c>
      <c r="F40" s="701">
        <v>0</v>
      </c>
      <c r="G40" s="701">
        <v>0</v>
      </c>
      <c r="H40" s="702">
        <f t="shared" si="1"/>
        <v>0</v>
      </c>
      <c r="J40" s="521"/>
      <c r="K40" s="521"/>
    </row>
    <row r="41" spans="1:11" ht="17.399999999999999" customHeight="1">
      <c r="A41" s="344">
        <v>20</v>
      </c>
      <c r="B41" s="353" t="s">
        <v>616</v>
      </c>
      <c r="C41" s="701">
        <v>0</v>
      </c>
      <c r="D41" s="701">
        <v>0</v>
      </c>
      <c r="E41" s="702">
        <f t="shared" si="0"/>
        <v>0</v>
      </c>
      <c r="F41" s="701">
        <v>0</v>
      </c>
      <c r="G41" s="701">
        <v>0</v>
      </c>
      <c r="H41" s="702">
        <f t="shared" si="1"/>
        <v>0</v>
      </c>
      <c r="J41" s="521"/>
      <c r="K41" s="521"/>
    </row>
    <row r="42" spans="1:11" ht="26.4" customHeight="1">
      <c r="A42" s="344">
        <v>21</v>
      </c>
      <c r="B42" s="353" t="s">
        <v>617</v>
      </c>
      <c r="C42" s="701">
        <v>0</v>
      </c>
      <c r="D42" s="701">
        <v>0</v>
      </c>
      <c r="E42" s="702">
        <f t="shared" si="0"/>
        <v>0</v>
      </c>
      <c r="F42" s="701">
        <v>0</v>
      </c>
      <c r="G42" s="701">
        <v>0</v>
      </c>
      <c r="H42" s="702">
        <f t="shared" si="1"/>
        <v>0</v>
      </c>
      <c r="J42" s="521"/>
      <c r="K42" s="521"/>
    </row>
    <row r="43" spans="1:11">
      <c r="A43" s="344">
        <v>22</v>
      </c>
      <c r="B43" s="355" t="s">
        <v>618</v>
      </c>
      <c r="C43" s="701">
        <f>SUM(C6,C13,C18,C19,C20,C21,C22,C23,C24,C25,C26,C27,C28,C29,C32,C33,C34,C37,C40,C41,C42)</f>
        <v>3843385.9799999446</v>
      </c>
      <c r="D43" s="701">
        <f>SUM(D6,D13,D18,D19,D20,D21,D22,D23,D24,D25,D26,D27,D28,D29,D32,D33,D34,D37,D40,D41,D42)</f>
        <v>11311054.929999975</v>
      </c>
      <c r="E43" s="702">
        <f t="shared" si="0"/>
        <v>15154440.90999992</v>
      </c>
      <c r="F43" s="701">
        <f>SUM(F6,F13,F18,F19,F20,F21,F22,F23,F24,F25,F26,F27,F28,F29,F32,F33,F34,F37,F40,F41,F42)</f>
        <v>1912868.000000027</v>
      </c>
      <c r="G43" s="701">
        <f>SUM(G6,G13,G18,G19,G20,G21,G22,G23,G24,G25,G26,G27,G28,G29,G32,G33,G34,G37,G40,G41,G42)</f>
        <v>8221927.239999989</v>
      </c>
      <c r="H43" s="702">
        <f t="shared" si="1"/>
        <v>10134795.240000017</v>
      </c>
      <c r="J43" s="521"/>
      <c r="K43" s="521"/>
    </row>
    <row r="44" spans="1:11">
      <c r="A44" s="344">
        <v>23</v>
      </c>
      <c r="B44" s="355" t="s">
        <v>619</v>
      </c>
      <c r="C44" s="701">
        <v>-2927617</v>
      </c>
      <c r="D44" s="701">
        <v>0</v>
      </c>
      <c r="E44" s="702">
        <f t="shared" si="0"/>
        <v>-2927617</v>
      </c>
      <c r="F44" s="701">
        <v>-1896929.24</v>
      </c>
      <c r="G44" s="701">
        <v>0</v>
      </c>
      <c r="H44" s="702">
        <f t="shared" si="1"/>
        <v>-1896929.24</v>
      </c>
      <c r="J44" s="521"/>
      <c r="K44" s="521"/>
    </row>
    <row r="45" spans="1:11">
      <c r="A45" s="344">
        <v>24</v>
      </c>
      <c r="B45" s="356" t="s">
        <v>620</v>
      </c>
      <c r="C45" s="701">
        <f>C43+C44</f>
        <v>915768.97999994457</v>
      </c>
      <c r="D45" s="701">
        <f>D43+D44</f>
        <v>11311054.929999975</v>
      </c>
      <c r="E45" s="702">
        <f t="shared" si="0"/>
        <v>12226823.90999992</v>
      </c>
      <c r="F45" s="701">
        <f>F43+F44</f>
        <v>15938.760000027018</v>
      </c>
      <c r="G45" s="701">
        <f>G43+G44</f>
        <v>8221927.239999989</v>
      </c>
      <c r="H45" s="702">
        <f t="shared" si="1"/>
        <v>8237866.0000000158</v>
      </c>
      <c r="J45" s="521"/>
      <c r="K45" s="521"/>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H47"/>
  <sheetViews>
    <sheetView topLeftCell="B1" zoomScale="80" zoomScaleNormal="80" workbookViewId="0">
      <selection activeCell="B1" sqref="B1"/>
    </sheetView>
  </sheetViews>
  <sheetFormatPr defaultColWidth="8.88671875" defaultRowHeight="13.8"/>
  <cols>
    <col min="1" max="1" width="8.88671875" style="557"/>
    <col min="2" max="2" width="87.5546875" style="523" bestFit="1" customWidth="1"/>
    <col min="3" max="8" width="15.44140625" style="523" customWidth="1"/>
    <col min="9" max="16384" width="8.88671875" style="523"/>
  </cols>
  <sheetData>
    <row r="1" spans="1:8">
      <c r="A1" s="212" t="s">
        <v>30</v>
      </c>
      <c r="B1" s="522" t="str">
        <f>'Info '!C2</f>
        <v>JSC " Halyk Bank Georgia"</v>
      </c>
      <c r="C1" s="522"/>
    </row>
    <row r="2" spans="1:8">
      <c r="A2" s="212" t="s">
        <v>31</v>
      </c>
      <c r="B2" s="716">
        <f>'1. key ratios '!B2</f>
        <v>46203</v>
      </c>
      <c r="C2" s="524"/>
      <c r="D2" s="525"/>
      <c r="E2" s="525"/>
      <c r="F2" s="525"/>
      <c r="G2" s="525"/>
      <c r="H2" s="525"/>
    </row>
    <row r="3" spans="1:8" ht="14.4" thickBot="1">
      <c r="A3" s="523"/>
    </row>
    <row r="4" spans="1:8">
      <c r="A4" s="753" t="s">
        <v>6</v>
      </c>
      <c r="B4" s="754" t="s">
        <v>94</v>
      </c>
      <c r="C4" s="755" t="s">
        <v>522</v>
      </c>
      <c r="D4" s="755"/>
      <c r="E4" s="755"/>
      <c r="F4" s="755" t="s">
        <v>523</v>
      </c>
      <c r="G4" s="755"/>
      <c r="H4" s="756"/>
    </row>
    <row r="5" spans="1:8">
      <c r="A5" s="753"/>
      <c r="B5" s="754"/>
      <c r="C5" s="343" t="s">
        <v>32</v>
      </c>
      <c r="D5" s="343" t="s">
        <v>33</v>
      </c>
      <c r="E5" s="343" t="s">
        <v>34</v>
      </c>
      <c r="F5" s="343" t="s">
        <v>32</v>
      </c>
      <c r="G5" s="343" t="s">
        <v>33</v>
      </c>
      <c r="H5" s="343" t="s">
        <v>34</v>
      </c>
    </row>
    <row r="6" spans="1:8">
      <c r="A6" s="380">
        <v>1</v>
      </c>
      <c r="B6" s="358" t="s">
        <v>621</v>
      </c>
      <c r="C6" s="559">
        <v>0</v>
      </c>
      <c r="D6" s="559">
        <v>0</v>
      </c>
      <c r="E6" s="560">
        <f t="shared" ref="E6:E43" si="0">C6+D6</f>
        <v>0</v>
      </c>
      <c r="F6" s="559">
        <v>0</v>
      </c>
      <c r="G6" s="559">
        <v>0</v>
      </c>
      <c r="H6" s="561">
        <f t="shared" ref="H6:H43" si="1">F6+G6</f>
        <v>0</v>
      </c>
    </row>
    <row r="7" spans="1:8">
      <c r="A7" s="380">
        <v>2</v>
      </c>
      <c r="B7" s="358" t="s">
        <v>183</v>
      </c>
      <c r="C7" s="559">
        <v>0</v>
      </c>
      <c r="D7" s="559">
        <v>0</v>
      </c>
      <c r="E7" s="560">
        <f t="shared" si="0"/>
        <v>0</v>
      </c>
      <c r="F7" s="559">
        <v>0</v>
      </c>
      <c r="G7" s="559">
        <v>0</v>
      </c>
      <c r="H7" s="561">
        <f t="shared" si="1"/>
        <v>0</v>
      </c>
    </row>
    <row r="8" spans="1:8">
      <c r="A8" s="380">
        <v>3</v>
      </c>
      <c r="B8" s="358" t="s">
        <v>193</v>
      </c>
      <c r="C8" s="559">
        <f>C9+C10</f>
        <v>6488340.2300000004</v>
      </c>
      <c r="D8" s="559">
        <f>D9+D10</f>
        <v>629509628.97000003</v>
      </c>
      <c r="E8" s="560">
        <f t="shared" si="0"/>
        <v>635997969.20000005</v>
      </c>
      <c r="F8" s="559">
        <f>F9+F10</f>
        <v>3114343.79</v>
      </c>
      <c r="G8" s="559">
        <f>G9+G10</f>
        <v>564591314.38</v>
      </c>
      <c r="H8" s="561">
        <f t="shared" si="1"/>
        <v>567705658.16999996</v>
      </c>
    </row>
    <row r="9" spans="1:8">
      <c r="A9" s="380">
        <v>3.1</v>
      </c>
      <c r="B9" s="357" t="s">
        <v>184</v>
      </c>
      <c r="C9" s="559">
        <v>6488340.2300000004</v>
      </c>
      <c r="D9" s="559">
        <v>629509628.97000003</v>
      </c>
      <c r="E9" s="560">
        <f t="shared" si="0"/>
        <v>635997969.20000005</v>
      </c>
      <c r="F9" s="559">
        <v>3114343.79</v>
      </c>
      <c r="G9" s="559">
        <v>564591314.38</v>
      </c>
      <c r="H9" s="561">
        <f t="shared" si="1"/>
        <v>567705658.16999996</v>
      </c>
    </row>
    <row r="10" spans="1:8">
      <c r="A10" s="380">
        <v>3.2</v>
      </c>
      <c r="B10" s="357" t="s">
        <v>180</v>
      </c>
      <c r="C10" s="559">
        <v>0</v>
      </c>
      <c r="D10" s="559">
        <v>0</v>
      </c>
      <c r="E10" s="560">
        <f t="shared" si="0"/>
        <v>0</v>
      </c>
      <c r="F10" s="559">
        <v>0</v>
      </c>
      <c r="G10" s="559">
        <v>0</v>
      </c>
      <c r="H10" s="561">
        <f t="shared" si="1"/>
        <v>0</v>
      </c>
    </row>
    <row r="11" spans="1:8">
      <c r="A11" s="380">
        <v>4</v>
      </c>
      <c r="B11" s="358" t="s">
        <v>182</v>
      </c>
      <c r="C11" s="559">
        <f>C12+C13</f>
        <v>0</v>
      </c>
      <c r="D11" s="559">
        <f>D12+D13</f>
        <v>0</v>
      </c>
      <c r="E11" s="560">
        <f t="shared" si="0"/>
        <v>0</v>
      </c>
      <c r="F11" s="559">
        <f>F12+F13</f>
        <v>0</v>
      </c>
      <c r="G11" s="559">
        <f>G12+G13</f>
        <v>0</v>
      </c>
      <c r="H11" s="561">
        <f t="shared" si="1"/>
        <v>0</v>
      </c>
    </row>
    <row r="12" spans="1:8">
      <c r="A12" s="380">
        <v>4.0999999999999996</v>
      </c>
      <c r="B12" s="357" t="s">
        <v>166</v>
      </c>
      <c r="C12" s="559">
        <v>0</v>
      </c>
      <c r="D12" s="559">
        <v>0</v>
      </c>
      <c r="E12" s="560">
        <f t="shared" si="0"/>
        <v>0</v>
      </c>
      <c r="F12" s="559">
        <v>0</v>
      </c>
      <c r="G12" s="559">
        <v>0</v>
      </c>
      <c r="H12" s="561">
        <f t="shared" si="1"/>
        <v>0</v>
      </c>
    </row>
    <row r="13" spans="1:8">
      <c r="A13" s="380">
        <v>4.2</v>
      </c>
      <c r="B13" s="357" t="s">
        <v>167</v>
      </c>
      <c r="C13" s="559">
        <v>0</v>
      </c>
      <c r="D13" s="559">
        <v>0</v>
      </c>
      <c r="E13" s="560">
        <f t="shared" si="0"/>
        <v>0</v>
      </c>
      <c r="F13" s="559">
        <v>0</v>
      </c>
      <c r="G13" s="559">
        <v>0</v>
      </c>
      <c r="H13" s="561">
        <f t="shared" si="1"/>
        <v>0</v>
      </c>
    </row>
    <row r="14" spans="1:8">
      <c r="A14" s="380">
        <v>5</v>
      </c>
      <c r="B14" s="358" t="s">
        <v>192</v>
      </c>
      <c r="C14" s="559">
        <f>C15+C16+C17+C23+C24+C25+C26</f>
        <v>46299148</v>
      </c>
      <c r="D14" s="559">
        <f>D15+D16+D17+D23+D24+D25+D26</f>
        <v>4708089956.54</v>
      </c>
      <c r="E14" s="560">
        <f t="shared" si="0"/>
        <v>4754389104.54</v>
      </c>
      <c r="F14" s="559">
        <f>F15+F16+F17+F23+F24+F25+F26</f>
        <v>49195490</v>
      </c>
      <c r="G14" s="559">
        <f>G15+G16+G17+G23+G24+G25+G26</f>
        <v>1912169765.5400002</v>
      </c>
      <c r="H14" s="561">
        <f t="shared" si="1"/>
        <v>1961365255.5400002</v>
      </c>
    </row>
    <row r="15" spans="1:8">
      <c r="A15" s="380">
        <v>5.0999999999999996</v>
      </c>
      <c r="B15" s="359" t="s">
        <v>170</v>
      </c>
      <c r="C15" s="559">
        <v>5900544</v>
      </c>
      <c r="D15" s="559">
        <v>4305672.54</v>
      </c>
      <c r="E15" s="560">
        <f t="shared" si="0"/>
        <v>10206216.539999999</v>
      </c>
      <c r="F15" s="559">
        <v>6643920</v>
      </c>
      <c r="G15" s="559">
        <v>13807905.41</v>
      </c>
      <c r="H15" s="561">
        <f t="shared" si="1"/>
        <v>20451825.41</v>
      </c>
    </row>
    <row r="16" spans="1:8">
      <c r="A16" s="380">
        <v>5.2</v>
      </c>
      <c r="B16" s="359" t="s">
        <v>169</v>
      </c>
      <c r="C16" s="559">
        <v>0</v>
      </c>
      <c r="D16" s="559">
        <v>0</v>
      </c>
      <c r="E16" s="560">
        <f t="shared" si="0"/>
        <v>0</v>
      </c>
      <c r="F16" s="559">
        <v>0</v>
      </c>
      <c r="G16" s="559">
        <v>0</v>
      </c>
      <c r="H16" s="561">
        <f t="shared" si="1"/>
        <v>0</v>
      </c>
    </row>
    <row r="17" spans="1:8">
      <c r="A17" s="380">
        <v>5.3</v>
      </c>
      <c r="B17" s="359" t="s">
        <v>168</v>
      </c>
      <c r="C17" s="559">
        <f>C18+C19+C20+C21+C22</f>
        <v>39640137</v>
      </c>
      <c r="D17" s="559">
        <f>D18+D19+D20+D21+D22</f>
        <v>4368342108.1499996</v>
      </c>
      <c r="E17" s="560">
        <f t="shared" si="0"/>
        <v>4407982245.1499996</v>
      </c>
      <c r="F17" s="559">
        <f>F18+F19+F20+F21+F22</f>
        <v>42551570</v>
      </c>
      <c r="G17" s="559">
        <f>G18+G19+G20+G21+G22</f>
        <v>1746441614.6400001</v>
      </c>
      <c r="H17" s="561">
        <f t="shared" si="1"/>
        <v>1788993184.6400001</v>
      </c>
    </row>
    <row r="18" spans="1:8">
      <c r="A18" s="380" t="s">
        <v>15</v>
      </c>
      <c r="B18" s="360" t="s">
        <v>36</v>
      </c>
      <c r="C18" s="559">
        <v>1640137</v>
      </c>
      <c r="D18" s="559">
        <v>587369557.04999995</v>
      </c>
      <c r="E18" s="560">
        <f t="shared" si="0"/>
        <v>589009694.04999995</v>
      </c>
      <c r="F18" s="559">
        <v>3518859</v>
      </c>
      <c r="G18" s="559">
        <v>507465587.74000001</v>
      </c>
      <c r="H18" s="561">
        <f t="shared" si="1"/>
        <v>510984446.74000001</v>
      </c>
    </row>
    <row r="19" spans="1:8">
      <c r="A19" s="380" t="s">
        <v>16</v>
      </c>
      <c r="B19" s="360" t="s">
        <v>37</v>
      </c>
      <c r="C19" s="559">
        <v>0</v>
      </c>
      <c r="D19" s="559">
        <v>473478292.18000001</v>
      </c>
      <c r="E19" s="560">
        <f t="shared" si="0"/>
        <v>473478292.18000001</v>
      </c>
      <c r="F19" s="559">
        <v>0</v>
      </c>
      <c r="G19" s="559">
        <v>449523962.13</v>
      </c>
      <c r="H19" s="561">
        <f t="shared" si="1"/>
        <v>449523962.13</v>
      </c>
    </row>
    <row r="20" spans="1:8">
      <c r="A20" s="380" t="s">
        <v>17</v>
      </c>
      <c r="B20" s="360" t="s">
        <v>38</v>
      </c>
      <c r="C20" s="559">
        <v>0</v>
      </c>
      <c r="D20" s="559">
        <v>1355142.22</v>
      </c>
      <c r="E20" s="560">
        <f t="shared" si="0"/>
        <v>1355142.22</v>
      </c>
      <c r="F20" s="559">
        <v>0</v>
      </c>
      <c r="G20" s="559">
        <v>3141698.72</v>
      </c>
      <c r="H20" s="561">
        <f t="shared" si="1"/>
        <v>3141698.72</v>
      </c>
    </row>
    <row r="21" spans="1:8">
      <c r="A21" s="380" t="s">
        <v>18</v>
      </c>
      <c r="B21" s="360" t="s">
        <v>39</v>
      </c>
      <c r="C21" s="559">
        <v>0</v>
      </c>
      <c r="D21" s="559">
        <v>7678649.8899999997</v>
      </c>
      <c r="E21" s="560">
        <f t="shared" si="0"/>
        <v>7678649.8899999997</v>
      </c>
      <c r="F21" s="559">
        <v>1032711</v>
      </c>
      <c r="G21" s="559">
        <v>280532020.25</v>
      </c>
      <c r="H21" s="561">
        <f t="shared" si="1"/>
        <v>281564731.25</v>
      </c>
    </row>
    <row r="22" spans="1:8">
      <c r="A22" s="380" t="s">
        <v>19</v>
      </c>
      <c r="B22" s="360" t="s">
        <v>40</v>
      </c>
      <c r="C22" s="559">
        <v>38000000</v>
      </c>
      <c r="D22" s="559">
        <v>3298460466.8099999</v>
      </c>
      <c r="E22" s="560">
        <f t="shared" si="0"/>
        <v>3336460466.8099999</v>
      </c>
      <c r="F22" s="559">
        <v>38000000</v>
      </c>
      <c r="G22" s="559">
        <v>505778345.80000001</v>
      </c>
      <c r="H22" s="561">
        <f t="shared" si="1"/>
        <v>543778345.79999995</v>
      </c>
    </row>
    <row r="23" spans="1:8">
      <c r="A23" s="380">
        <v>5.4</v>
      </c>
      <c r="B23" s="359" t="s">
        <v>171</v>
      </c>
      <c r="C23" s="559">
        <v>758467</v>
      </c>
      <c r="D23" s="559">
        <v>335442175.85000002</v>
      </c>
      <c r="E23" s="560">
        <f t="shared" si="0"/>
        <v>336200642.85000002</v>
      </c>
      <c r="F23" s="559">
        <v>0</v>
      </c>
      <c r="G23" s="559">
        <v>151920245.49000001</v>
      </c>
      <c r="H23" s="561">
        <f t="shared" si="1"/>
        <v>151920245.49000001</v>
      </c>
    </row>
    <row r="24" spans="1:8">
      <c r="A24" s="380">
        <v>5.5</v>
      </c>
      <c r="B24" s="359" t="s">
        <v>172</v>
      </c>
      <c r="C24" s="559">
        <v>0</v>
      </c>
      <c r="D24" s="559">
        <v>0</v>
      </c>
      <c r="E24" s="560">
        <f t="shared" si="0"/>
        <v>0</v>
      </c>
      <c r="F24" s="559">
        <v>0</v>
      </c>
      <c r="G24" s="559">
        <v>0</v>
      </c>
      <c r="H24" s="561">
        <f t="shared" si="1"/>
        <v>0</v>
      </c>
    </row>
    <row r="25" spans="1:8">
      <c r="A25" s="380">
        <v>5.6</v>
      </c>
      <c r="B25" s="359" t="s">
        <v>173</v>
      </c>
      <c r="C25" s="559">
        <v>0</v>
      </c>
      <c r="D25" s="559">
        <v>0</v>
      </c>
      <c r="E25" s="560">
        <f t="shared" si="0"/>
        <v>0</v>
      </c>
      <c r="F25" s="559">
        <v>0</v>
      </c>
      <c r="G25" s="559">
        <v>0</v>
      </c>
      <c r="H25" s="561">
        <f t="shared" si="1"/>
        <v>0</v>
      </c>
    </row>
    <row r="26" spans="1:8">
      <c r="A26" s="380">
        <v>5.7</v>
      </c>
      <c r="B26" s="359" t="s">
        <v>40</v>
      </c>
      <c r="C26" s="559">
        <v>0</v>
      </c>
      <c r="D26" s="559">
        <v>0</v>
      </c>
      <c r="E26" s="560">
        <f t="shared" si="0"/>
        <v>0</v>
      </c>
      <c r="F26" s="559">
        <v>0</v>
      </c>
      <c r="G26" s="559">
        <v>0</v>
      </c>
      <c r="H26" s="561">
        <f t="shared" si="1"/>
        <v>0</v>
      </c>
    </row>
    <row r="27" spans="1:8">
      <c r="A27" s="380">
        <v>6</v>
      </c>
      <c r="B27" s="562" t="s">
        <v>622</v>
      </c>
      <c r="C27" s="559">
        <v>22855873.43</v>
      </c>
      <c r="D27" s="559">
        <v>39989219.270000003</v>
      </c>
      <c r="E27" s="560">
        <f t="shared" si="0"/>
        <v>62845092.700000003</v>
      </c>
      <c r="F27" s="559">
        <v>11601886.140000002</v>
      </c>
      <c r="G27" s="559">
        <v>43877079.800000012</v>
      </c>
      <c r="H27" s="561">
        <f t="shared" si="1"/>
        <v>55478965.940000013</v>
      </c>
    </row>
    <row r="28" spans="1:8">
      <c r="A28" s="380">
        <v>7</v>
      </c>
      <c r="B28" s="562" t="s">
        <v>623</v>
      </c>
      <c r="C28" s="559">
        <v>16343672.633577945</v>
      </c>
      <c r="D28" s="559">
        <v>484632.07341447659</v>
      </c>
      <c r="E28" s="560">
        <f t="shared" si="0"/>
        <v>16828304.706992421</v>
      </c>
      <c r="F28" s="559">
        <v>19155862.722204033</v>
      </c>
      <c r="G28" s="559">
        <v>4829984.3685765378</v>
      </c>
      <c r="H28" s="561">
        <f t="shared" si="1"/>
        <v>23985847.090780571</v>
      </c>
    </row>
    <row r="29" spans="1:8">
      <c r="A29" s="380">
        <v>8</v>
      </c>
      <c r="B29" s="562" t="s">
        <v>181</v>
      </c>
      <c r="C29" s="559">
        <v>0</v>
      </c>
      <c r="D29" s="559">
        <v>0</v>
      </c>
      <c r="E29" s="560">
        <f t="shared" si="0"/>
        <v>0</v>
      </c>
      <c r="F29" s="559">
        <v>0</v>
      </c>
      <c r="G29" s="559">
        <v>0</v>
      </c>
      <c r="H29" s="561">
        <f t="shared" si="1"/>
        <v>0</v>
      </c>
    </row>
    <row r="30" spans="1:8">
      <c r="A30" s="380">
        <v>9</v>
      </c>
      <c r="B30" s="563" t="s">
        <v>198</v>
      </c>
      <c r="C30" s="559">
        <f>C31+C32+C33+C34+C35+C36+C37</f>
        <v>0</v>
      </c>
      <c r="D30" s="559">
        <f>D31+D32+D33+D34+D35+D36+D37</f>
        <v>0</v>
      </c>
      <c r="E30" s="560">
        <f t="shared" si="0"/>
        <v>0</v>
      </c>
      <c r="F30" s="559">
        <f>F31+F32+F33+F34+F35+F36+F37</f>
        <v>9396804.9000000004</v>
      </c>
      <c r="G30" s="559">
        <f>G31+G32+G33+G34+G35+G36+G37</f>
        <v>9564600</v>
      </c>
      <c r="H30" s="561">
        <f t="shared" si="1"/>
        <v>18961404.899999999</v>
      </c>
    </row>
    <row r="31" spans="1:8">
      <c r="A31" s="380">
        <v>9.1</v>
      </c>
      <c r="B31" s="361" t="s">
        <v>188</v>
      </c>
      <c r="C31" s="559">
        <v>0</v>
      </c>
      <c r="D31" s="559">
        <v>0</v>
      </c>
      <c r="E31" s="560">
        <f t="shared" si="0"/>
        <v>0</v>
      </c>
      <c r="F31" s="559">
        <v>9396804.9000000004</v>
      </c>
      <c r="G31" s="559">
        <v>0</v>
      </c>
      <c r="H31" s="561">
        <f t="shared" si="1"/>
        <v>9396804.9000000004</v>
      </c>
    </row>
    <row r="32" spans="1:8">
      <c r="A32" s="380">
        <v>9.1999999999999993</v>
      </c>
      <c r="B32" s="361" t="s">
        <v>189</v>
      </c>
      <c r="C32" s="559">
        <v>0</v>
      </c>
      <c r="D32" s="559">
        <v>0</v>
      </c>
      <c r="E32" s="560">
        <f t="shared" si="0"/>
        <v>0</v>
      </c>
      <c r="F32" s="559">
        <v>0</v>
      </c>
      <c r="G32" s="559">
        <v>9564600</v>
      </c>
      <c r="H32" s="561">
        <f t="shared" si="1"/>
        <v>9564600</v>
      </c>
    </row>
    <row r="33" spans="1:8">
      <c r="A33" s="380">
        <v>9.3000000000000007</v>
      </c>
      <c r="B33" s="361" t="s">
        <v>185</v>
      </c>
      <c r="C33" s="559">
        <v>0</v>
      </c>
      <c r="D33" s="559">
        <v>0</v>
      </c>
      <c r="E33" s="560">
        <f t="shared" si="0"/>
        <v>0</v>
      </c>
      <c r="F33" s="559">
        <v>0</v>
      </c>
      <c r="G33" s="559">
        <v>0</v>
      </c>
      <c r="H33" s="561">
        <f t="shared" si="1"/>
        <v>0</v>
      </c>
    </row>
    <row r="34" spans="1:8">
      <c r="A34" s="380">
        <v>9.4</v>
      </c>
      <c r="B34" s="361" t="s">
        <v>186</v>
      </c>
      <c r="C34" s="559">
        <v>0</v>
      </c>
      <c r="D34" s="559">
        <v>0</v>
      </c>
      <c r="E34" s="560">
        <f t="shared" si="0"/>
        <v>0</v>
      </c>
      <c r="F34" s="559">
        <v>0</v>
      </c>
      <c r="G34" s="559">
        <v>0</v>
      </c>
      <c r="H34" s="561">
        <f t="shared" si="1"/>
        <v>0</v>
      </c>
    </row>
    <row r="35" spans="1:8">
      <c r="A35" s="380">
        <v>9.5</v>
      </c>
      <c r="B35" s="361" t="s">
        <v>187</v>
      </c>
      <c r="C35" s="559">
        <v>0</v>
      </c>
      <c r="D35" s="559">
        <v>0</v>
      </c>
      <c r="E35" s="560">
        <f t="shared" si="0"/>
        <v>0</v>
      </c>
      <c r="F35" s="559">
        <v>0</v>
      </c>
      <c r="G35" s="559">
        <v>0</v>
      </c>
      <c r="H35" s="561">
        <f t="shared" si="1"/>
        <v>0</v>
      </c>
    </row>
    <row r="36" spans="1:8">
      <c r="A36" s="380">
        <v>9.6</v>
      </c>
      <c r="B36" s="361" t="s">
        <v>190</v>
      </c>
      <c r="C36" s="559">
        <v>0</v>
      </c>
      <c r="D36" s="559">
        <v>0</v>
      </c>
      <c r="E36" s="560">
        <f t="shared" si="0"/>
        <v>0</v>
      </c>
      <c r="F36" s="559">
        <v>0</v>
      </c>
      <c r="G36" s="559">
        <v>0</v>
      </c>
      <c r="H36" s="561">
        <f t="shared" si="1"/>
        <v>0</v>
      </c>
    </row>
    <row r="37" spans="1:8">
      <c r="A37" s="380">
        <v>9.6999999999999993</v>
      </c>
      <c r="B37" s="361" t="s">
        <v>191</v>
      </c>
      <c r="C37" s="559">
        <v>0</v>
      </c>
      <c r="D37" s="559">
        <v>0</v>
      </c>
      <c r="E37" s="560">
        <f t="shared" si="0"/>
        <v>0</v>
      </c>
      <c r="F37" s="559">
        <v>0</v>
      </c>
      <c r="G37" s="559">
        <v>0</v>
      </c>
      <c r="H37" s="561">
        <f t="shared" si="1"/>
        <v>0</v>
      </c>
    </row>
    <row r="38" spans="1:8">
      <c r="A38" s="380">
        <v>10</v>
      </c>
      <c r="B38" s="358" t="s">
        <v>194</v>
      </c>
      <c r="C38" s="567">
        <f>C41+C42</f>
        <v>37092.639999999999</v>
      </c>
      <c r="D38" s="567">
        <f>D41+D42</f>
        <v>907019.18434000004</v>
      </c>
      <c r="E38" s="564">
        <f t="shared" si="0"/>
        <v>944111.82434000005</v>
      </c>
      <c r="F38" s="567">
        <f>F41+F42</f>
        <v>643.58000000000004</v>
      </c>
      <c r="G38" s="567">
        <f>G41+G42</f>
        <v>899877.44</v>
      </c>
      <c r="H38" s="561">
        <f t="shared" si="1"/>
        <v>900521.0199999999</v>
      </c>
    </row>
    <row r="39" spans="1:8">
      <c r="A39" s="380">
        <v>10.1</v>
      </c>
      <c r="B39" s="361" t="s">
        <v>195</v>
      </c>
      <c r="C39" s="559">
        <v>11408.119999999999</v>
      </c>
      <c r="D39" s="559">
        <v>0</v>
      </c>
      <c r="E39" s="560">
        <f t="shared" si="0"/>
        <v>11408.119999999999</v>
      </c>
      <c r="F39" s="559">
        <v>0</v>
      </c>
      <c r="G39" s="559">
        <v>0</v>
      </c>
      <c r="H39" s="561">
        <f t="shared" si="1"/>
        <v>0</v>
      </c>
    </row>
    <row r="40" spans="1:8">
      <c r="A40" s="380">
        <v>10.199999999999999</v>
      </c>
      <c r="B40" s="361" t="s">
        <v>196</v>
      </c>
      <c r="C40" s="559">
        <v>259.23</v>
      </c>
      <c r="D40" s="559">
        <v>943.8</v>
      </c>
      <c r="E40" s="560">
        <f t="shared" si="0"/>
        <v>1203.03</v>
      </c>
      <c r="F40" s="559">
        <v>2269.9299999999998</v>
      </c>
      <c r="G40" s="559">
        <v>1189.44</v>
      </c>
      <c r="H40" s="561">
        <f t="shared" si="1"/>
        <v>3459.37</v>
      </c>
    </row>
    <row r="41" spans="1:8">
      <c r="A41" s="380">
        <v>10.3</v>
      </c>
      <c r="B41" s="361" t="s">
        <v>199</v>
      </c>
      <c r="C41" s="559">
        <v>36449.06</v>
      </c>
      <c r="D41" s="559">
        <v>17582.384340000001</v>
      </c>
      <c r="E41" s="560">
        <f t="shared" si="0"/>
        <v>54031.444340000002</v>
      </c>
      <c r="F41" s="559">
        <v>0</v>
      </c>
      <c r="G41" s="559">
        <v>0</v>
      </c>
      <c r="H41" s="561">
        <f t="shared" si="1"/>
        <v>0</v>
      </c>
    </row>
    <row r="42" spans="1:8" ht="26.4">
      <c r="A42" s="380">
        <v>10.4</v>
      </c>
      <c r="B42" s="361" t="s">
        <v>200</v>
      </c>
      <c r="C42" s="559">
        <v>643.58000000000004</v>
      </c>
      <c r="D42" s="559">
        <v>889436.8</v>
      </c>
      <c r="E42" s="560">
        <f t="shared" si="0"/>
        <v>890080.38</v>
      </c>
      <c r="F42" s="559">
        <v>643.58000000000004</v>
      </c>
      <c r="G42" s="559">
        <v>899877.44</v>
      </c>
      <c r="H42" s="561">
        <f t="shared" si="1"/>
        <v>900521.0199999999</v>
      </c>
    </row>
    <row r="43" spans="1:8" ht="14.4" thickBot="1">
      <c r="A43" s="380">
        <v>11</v>
      </c>
      <c r="B43" s="120" t="s">
        <v>197</v>
      </c>
      <c r="C43" s="559">
        <v>0</v>
      </c>
      <c r="D43" s="559">
        <v>0</v>
      </c>
      <c r="E43" s="560">
        <f t="shared" si="0"/>
        <v>0</v>
      </c>
      <c r="F43" s="559">
        <v>0</v>
      </c>
      <c r="G43" s="559">
        <v>0</v>
      </c>
      <c r="H43" s="561">
        <f t="shared" si="1"/>
        <v>0</v>
      </c>
    </row>
    <row r="44" spans="1:8">
      <c r="C44" s="362"/>
      <c r="D44" s="362"/>
      <c r="E44" s="362"/>
      <c r="F44" s="362"/>
      <c r="G44" s="362"/>
      <c r="H44" s="362"/>
    </row>
    <row r="45" spans="1:8">
      <c r="C45" s="362"/>
      <c r="D45" s="362"/>
      <c r="E45" s="362"/>
      <c r="F45" s="362"/>
      <c r="G45" s="362"/>
      <c r="H45" s="362"/>
    </row>
    <row r="46" spans="1:8">
      <c r="C46" s="362"/>
      <c r="D46" s="362"/>
      <c r="E46" s="362"/>
      <c r="F46" s="362"/>
      <c r="G46" s="362"/>
      <c r="H46" s="362"/>
    </row>
    <row r="47" spans="1:8">
      <c r="C47" s="362"/>
      <c r="D47" s="362"/>
      <c r="E47" s="362"/>
      <c r="F47" s="362"/>
      <c r="G47" s="362"/>
      <c r="H47" s="362"/>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H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109375" defaultRowHeight="13.2"/>
  <cols>
    <col min="1" max="1" width="9.5546875" style="4" bestFit="1" customWidth="1"/>
    <col min="2" max="2" width="93.5546875" style="4" customWidth="1"/>
    <col min="3" max="4" width="13.5546875" style="4" bestFit="1" customWidth="1"/>
    <col min="5" max="5" width="14.109375" style="17" customWidth="1"/>
    <col min="6" max="6" width="14" style="17" customWidth="1"/>
    <col min="7" max="7" width="13.44140625" style="17" customWidth="1"/>
    <col min="8" max="11" width="9.88671875" style="17" customWidth="1"/>
    <col min="12" max="16384" width="9.109375" style="17"/>
  </cols>
  <sheetData>
    <row r="1" spans="1:8">
      <c r="A1" s="2" t="s">
        <v>30</v>
      </c>
      <c r="B1" s="3" t="str">
        <f>'Info '!C2</f>
        <v>JSC " Halyk Bank Georgia"</v>
      </c>
      <c r="C1" s="3"/>
    </row>
    <row r="2" spans="1:8">
      <c r="A2" s="2" t="s">
        <v>31</v>
      </c>
      <c r="B2" s="715">
        <f>'1. key ratios '!B2</f>
        <v>46203</v>
      </c>
      <c r="C2" s="6"/>
      <c r="D2" s="7"/>
      <c r="E2" s="20"/>
      <c r="F2" s="20"/>
      <c r="G2" s="20"/>
      <c r="H2" s="20"/>
    </row>
    <row r="3" spans="1:8">
      <c r="A3" s="2"/>
      <c r="B3" s="3"/>
      <c r="C3" s="6"/>
      <c r="D3" s="7"/>
      <c r="E3" s="20"/>
      <c r="F3" s="20"/>
      <c r="G3" s="20"/>
      <c r="H3" s="20"/>
    </row>
    <row r="4" spans="1:8" ht="15" customHeight="1" thickBot="1">
      <c r="A4" s="7" t="s">
        <v>96</v>
      </c>
      <c r="B4" s="98" t="s">
        <v>174</v>
      </c>
      <c r="C4" s="21" t="s">
        <v>35</v>
      </c>
    </row>
    <row r="5" spans="1:8" ht="15" customHeight="1">
      <c r="A5" s="140" t="s">
        <v>6</v>
      </c>
      <c r="B5" s="141"/>
      <c r="C5" s="273" t="str">
        <f>INT((MONTH($B$2))/3)&amp;"Q"&amp;"-"&amp;YEAR($B$2)</f>
        <v>2Q-2026</v>
      </c>
      <c r="D5" s="273" t="str">
        <f>IF(INT(MONTH($B$2))=3, "4"&amp;"Q"&amp;"-"&amp;YEAR($B$2)-1, IF(INT(MONTH($B$2))=6, "1"&amp;"Q"&amp;"-"&amp;YEAR($B$2), IF(INT(MONTH($B$2))=9, "2"&amp;"Q"&amp;"-"&amp;YEAR($B$2),IF(INT(MONTH($B$2))=12, "3"&amp;"Q"&amp;"-"&amp;YEAR($B$2), 0))))</f>
        <v>1Q-2026</v>
      </c>
      <c r="E5" s="273" t="str">
        <f>IF(INT(MONTH($B$2))=3, "3"&amp;"Q"&amp;"-"&amp;YEAR($B$2)-1, IF(INT(MONTH($B$2))=6, "4"&amp;"Q"&amp;"-"&amp;YEAR($B$2)-1, IF(INT(MONTH($B$2))=9, "1"&amp;"Q"&amp;"-"&amp;YEAR($B$2),IF(INT(MONTH($B$2))=12, "2"&amp;"Q"&amp;"-"&amp;YEAR($B$2), 0))))</f>
        <v>4Q-2025</v>
      </c>
      <c r="F5" s="273" t="str">
        <f>IF(INT(MONTH($B$2))=3, "2"&amp;"Q"&amp;"-"&amp;YEAR($B$2)-1, IF(INT(MONTH($B$2))=6, "3"&amp;"Q"&amp;"-"&amp;YEAR($B$2)-1, IF(INT(MONTH($B$2))=9, "4"&amp;"Q"&amp;"-"&amp;YEAR($B$2)-1,IF(INT(MONTH($B$2))=12, "1"&amp;"Q"&amp;"-"&amp;YEAR($B$2), 0))))</f>
        <v>3Q-2025</v>
      </c>
      <c r="G5" s="274" t="str">
        <f>IF(INT(MONTH($B$2))=3, "1"&amp;"Q"&amp;"-"&amp;YEAR($B$2)-1, IF(INT(MONTH($B$2))=6, "2"&amp;"Q"&amp;"-"&amp;YEAR($B$2)-1, IF(INT(MONTH($B$2))=9, "3"&amp;"Q"&amp;"-"&amp;YEAR($B$2)-1,IF(INT(MONTH($B$2))=12, "4"&amp;"Q"&amp;"-"&amp;YEAR($B$2)-1, 0))))</f>
        <v>2Q-2025</v>
      </c>
    </row>
    <row r="6" spans="1:8" ht="15" customHeight="1">
      <c r="A6" s="22">
        <v>1</v>
      </c>
      <c r="B6" s="226" t="s">
        <v>178</v>
      </c>
      <c r="C6" s="267">
        <f>C7+C9+C10</f>
        <v>1029793093.1598945</v>
      </c>
      <c r="D6" s="269">
        <f>D7+D9+D10</f>
        <v>1031373188.4593335</v>
      </c>
      <c r="E6" s="228">
        <f t="shared" ref="E6:G6" si="0">E7+E9+E10</f>
        <v>1024275329.8030443</v>
      </c>
      <c r="F6" s="267">
        <f t="shared" si="0"/>
        <v>996423166.48941481</v>
      </c>
      <c r="G6" s="271">
        <f t="shared" si="0"/>
        <v>1034298441.7168159</v>
      </c>
    </row>
    <row r="7" spans="1:8" ht="15" customHeight="1">
      <c r="A7" s="22">
        <v>1.1000000000000001</v>
      </c>
      <c r="B7" s="226" t="s">
        <v>745</v>
      </c>
      <c r="C7" s="268">
        <v>1011234991.6743983</v>
      </c>
      <c r="D7" s="268">
        <v>1007633572.9315001</v>
      </c>
      <c r="E7" s="268">
        <v>1002503931.0422033</v>
      </c>
      <c r="F7" s="268">
        <v>971802008.86406541</v>
      </c>
      <c r="G7" s="268">
        <v>1010595423.5780489</v>
      </c>
    </row>
    <row r="8" spans="1:8">
      <c r="A8" s="22" t="s">
        <v>14</v>
      </c>
      <c r="B8" s="226" t="s">
        <v>95</v>
      </c>
      <c r="C8" s="268">
        <v>0</v>
      </c>
      <c r="D8" s="268">
        <v>0</v>
      </c>
      <c r="E8" s="268">
        <v>0</v>
      </c>
      <c r="F8" s="268">
        <v>0</v>
      </c>
      <c r="G8" s="268">
        <v>0</v>
      </c>
    </row>
    <row r="9" spans="1:8" ht="15" customHeight="1">
      <c r="A9" s="22">
        <v>1.2</v>
      </c>
      <c r="B9" s="227" t="s">
        <v>94</v>
      </c>
      <c r="C9" s="268">
        <v>18558101.485496208</v>
      </c>
      <c r="D9" s="268">
        <v>23658332.740396798</v>
      </c>
      <c r="E9" s="268">
        <v>21771398.760841038</v>
      </c>
      <c r="F9" s="268">
        <v>24621157.625349406</v>
      </c>
      <c r="G9" s="268">
        <v>23685022.486532584</v>
      </c>
    </row>
    <row r="10" spans="1:8" ht="15" customHeight="1">
      <c r="A10" s="22">
        <v>1.3</v>
      </c>
      <c r="B10" s="226" t="s">
        <v>28</v>
      </c>
      <c r="C10" s="268">
        <v>0</v>
      </c>
      <c r="D10" s="268">
        <v>81282.787436616651</v>
      </c>
      <c r="E10" s="268">
        <v>0</v>
      </c>
      <c r="F10" s="268">
        <v>0</v>
      </c>
      <c r="G10" s="268">
        <v>17995.652234471552</v>
      </c>
    </row>
    <row r="11" spans="1:8" ht="15" customHeight="1">
      <c r="A11" s="22">
        <v>2</v>
      </c>
      <c r="B11" s="226" t="s">
        <v>175</v>
      </c>
      <c r="C11" s="268">
        <v>1133497.2465857996</v>
      </c>
      <c r="D11" s="268">
        <v>187444.46253679617</v>
      </c>
      <c r="E11" s="268">
        <v>1311973.6048931987</v>
      </c>
      <c r="F11" s="268">
        <v>818675.1189311858</v>
      </c>
      <c r="G11" s="268">
        <v>474542.13054102997</v>
      </c>
    </row>
    <row r="12" spans="1:8" ht="15" customHeight="1">
      <c r="A12" s="22">
        <v>3</v>
      </c>
      <c r="B12" s="226" t="s">
        <v>176</v>
      </c>
      <c r="C12" s="268">
        <v>93108613.552461818</v>
      </c>
      <c r="D12" s="268">
        <v>93108613.552461818</v>
      </c>
      <c r="E12" s="268">
        <v>93108613.552461818</v>
      </c>
      <c r="F12" s="268">
        <v>86965483.489961877</v>
      </c>
      <c r="G12" s="268">
        <v>86965483.489961877</v>
      </c>
    </row>
    <row r="13" spans="1:8" ht="15" customHeight="1" thickBot="1">
      <c r="A13" s="24">
        <v>4</v>
      </c>
      <c r="B13" s="25" t="s">
        <v>177</v>
      </c>
      <c r="C13" s="229">
        <f>C6+C11+C12</f>
        <v>1124035203.9589422</v>
      </c>
      <c r="D13" s="270">
        <f>D6+D11+D12</f>
        <v>1124669246.4743321</v>
      </c>
      <c r="E13" s="230">
        <f t="shared" ref="E13:G13" si="1">E6+E11+E12</f>
        <v>1118695916.9603994</v>
      </c>
      <c r="F13" s="229">
        <f t="shared" si="1"/>
        <v>1084207325.0983078</v>
      </c>
      <c r="G13" s="272">
        <f t="shared" si="1"/>
        <v>1121738467.3373189</v>
      </c>
    </row>
    <row r="14" spans="1:8">
      <c r="B14" s="28"/>
    </row>
    <row r="15" spans="1:8">
      <c r="B15" s="29"/>
      <c r="E15" s="4"/>
      <c r="F15" s="4"/>
      <c r="G15" s="4"/>
    </row>
    <row r="16" spans="1:8">
      <c r="B16" s="29"/>
      <c r="E16" s="4"/>
      <c r="F16" s="4"/>
      <c r="G16" s="4"/>
    </row>
    <row r="17" spans="1:7">
      <c r="A17" s="17"/>
      <c r="B17" s="17"/>
      <c r="E17" s="4"/>
      <c r="F17" s="4"/>
      <c r="G17" s="4"/>
    </row>
    <row r="18" spans="1:7">
      <c r="A18" s="17"/>
      <c r="B18" s="17"/>
      <c r="E18" s="4"/>
      <c r="F18" s="4"/>
      <c r="G18" s="4"/>
    </row>
    <row r="19" spans="1:7">
      <c r="A19" s="17"/>
      <c r="B19" s="17"/>
      <c r="E19" s="4"/>
      <c r="F19" s="4"/>
      <c r="G19" s="4"/>
    </row>
    <row r="20" spans="1:7">
      <c r="A20" s="17"/>
      <c r="B20" s="17"/>
      <c r="E20" s="4"/>
      <c r="F20" s="4"/>
      <c r="G20" s="4"/>
    </row>
    <row r="21" spans="1:7">
      <c r="A21" s="17"/>
      <c r="B21" s="17"/>
      <c r="E21" s="4"/>
      <c r="F21" s="4"/>
      <c r="G21" s="4"/>
    </row>
    <row r="22" spans="1:7">
      <c r="A22" s="17"/>
      <c r="B22" s="17"/>
      <c r="E22" s="4"/>
      <c r="F22" s="4"/>
      <c r="G22" s="4"/>
    </row>
    <row r="23" spans="1:7" ht="10.199999999999999">
      <c r="A23" s="17"/>
      <c r="B23" s="17"/>
      <c r="C23" s="17"/>
      <c r="D23" s="17"/>
    </row>
    <row r="24" spans="1:7" ht="10.199999999999999">
      <c r="A24" s="17"/>
      <c r="B24" s="17"/>
      <c r="C24" s="17"/>
      <c r="D24" s="17"/>
    </row>
    <row r="25" spans="1:7" ht="10.199999999999999">
      <c r="A25" s="17"/>
      <c r="B25" s="17"/>
      <c r="C25" s="17"/>
      <c r="D25" s="17"/>
    </row>
    <row r="26" spans="1:7" ht="10.199999999999999">
      <c r="A26" s="17"/>
      <c r="B26" s="17"/>
      <c r="C26" s="17"/>
      <c r="D26" s="17"/>
    </row>
    <row r="27" spans="1:7" ht="10.199999999999999">
      <c r="A27" s="17"/>
      <c r="B27" s="17"/>
      <c r="C27" s="17"/>
      <c r="D27" s="17"/>
    </row>
    <row r="28" spans="1:7" ht="10.199999999999999">
      <c r="A28" s="17"/>
      <c r="B28" s="17"/>
      <c r="C28" s="17"/>
      <c r="D28" s="17"/>
    </row>
    <row r="29" spans="1:7" ht="10.199999999999999">
      <c r="A29" s="17"/>
      <c r="B29" s="17"/>
      <c r="C29" s="17"/>
      <c r="D29"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H35"/>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9.5546875" style="4" bestFit="1" customWidth="1"/>
    <col min="2" max="2" width="65.5546875" style="4" customWidth="1"/>
    <col min="3" max="3" width="93" style="4" customWidth="1"/>
    <col min="4" max="16384" width="9.109375" style="5"/>
  </cols>
  <sheetData>
    <row r="1" spans="1:8">
      <c r="A1" s="2" t="s">
        <v>30</v>
      </c>
      <c r="B1" s="3" t="str">
        <f>'Info '!C2</f>
        <v>JSC " Halyk Bank Georgia"</v>
      </c>
    </row>
    <row r="2" spans="1:8">
      <c r="A2" s="2" t="s">
        <v>31</v>
      </c>
      <c r="B2" s="715">
        <f>'1. key ratios '!B2</f>
        <v>46203</v>
      </c>
    </row>
    <row r="4" spans="1:8" ht="27.9" customHeight="1" thickBot="1">
      <c r="A4" s="30" t="s">
        <v>41</v>
      </c>
      <c r="B4" s="31" t="s">
        <v>151</v>
      </c>
      <c r="C4" s="32"/>
    </row>
    <row r="5" spans="1:8">
      <c r="A5" s="33"/>
      <c r="B5" s="261" t="s">
        <v>42</v>
      </c>
      <c r="C5" s="262" t="s">
        <v>335</v>
      </c>
    </row>
    <row r="6" spans="1:8">
      <c r="A6" s="34">
        <v>1</v>
      </c>
      <c r="B6" s="35" t="s">
        <v>752</v>
      </c>
      <c r="C6" s="36" t="s">
        <v>753</v>
      </c>
    </row>
    <row r="7" spans="1:8">
      <c r="A7" s="34">
        <v>2</v>
      </c>
      <c r="B7" s="35" t="s">
        <v>754</v>
      </c>
      <c r="C7" s="36" t="s">
        <v>753</v>
      </c>
    </row>
    <row r="8" spans="1:8">
      <c r="A8" s="34">
        <v>3</v>
      </c>
      <c r="B8" s="35" t="s">
        <v>755</v>
      </c>
      <c r="C8" s="36" t="s">
        <v>756</v>
      </c>
    </row>
    <row r="9" spans="1:8">
      <c r="A9" s="34">
        <v>4</v>
      </c>
      <c r="B9" s="35" t="s">
        <v>757</v>
      </c>
      <c r="C9" s="36" t="s">
        <v>756</v>
      </c>
    </row>
    <row r="10" spans="1:8">
      <c r="A10" s="34">
        <v>5</v>
      </c>
      <c r="B10" s="35" t="s">
        <v>758</v>
      </c>
      <c r="C10" s="36" t="s">
        <v>753</v>
      </c>
    </row>
    <row r="11" spans="1:8">
      <c r="A11" s="34">
        <v>6</v>
      </c>
      <c r="B11" s="35"/>
      <c r="C11" s="36"/>
    </row>
    <row r="12" spans="1:8">
      <c r="A12" s="34">
        <v>7</v>
      </c>
      <c r="B12" s="35"/>
      <c r="C12" s="36"/>
      <c r="H12" s="37"/>
    </row>
    <row r="13" spans="1:8">
      <c r="A13" s="34">
        <v>8</v>
      </c>
      <c r="B13" s="35"/>
      <c r="C13" s="36"/>
    </row>
    <row r="14" spans="1:8">
      <c r="A14" s="34">
        <v>9</v>
      </c>
      <c r="B14" s="35"/>
      <c r="C14" s="36"/>
    </row>
    <row r="15" spans="1:8">
      <c r="A15" s="34">
        <v>10</v>
      </c>
      <c r="B15" s="35"/>
      <c r="C15" s="36"/>
    </row>
    <row r="16" spans="1:8">
      <c r="A16" s="34"/>
      <c r="B16" s="263"/>
      <c r="C16" s="264"/>
    </row>
    <row r="17" spans="1:3">
      <c r="A17" s="34"/>
      <c r="B17" s="265" t="s">
        <v>43</v>
      </c>
      <c r="C17" s="266" t="s">
        <v>336</v>
      </c>
    </row>
    <row r="18" spans="1:3" ht="110.25" customHeight="1">
      <c r="A18" s="34">
        <v>1</v>
      </c>
      <c r="B18" s="722" t="s">
        <v>759</v>
      </c>
      <c r="C18" s="721" t="s">
        <v>776</v>
      </c>
    </row>
    <row r="19" spans="1:3" ht="110.25" customHeight="1">
      <c r="A19" s="34">
        <v>2</v>
      </c>
      <c r="B19" s="722" t="s">
        <v>760</v>
      </c>
      <c r="C19" s="721" t="s">
        <v>777</v>
      </c>
    </row>
    <row r="20" spans="1:3" ht="110.25" customHeight="1">
      <c r="A20" s="34">
        <v>3</v>
      </c>
      <c r="B20" s="722" t="s">
        <v>761</v>
      </c>
      <c r="C20" s="721" t="s">
        <v>778</v>
      </c>
    </row>
    <row r="21" spans="1:3" ht="110.25" customHeight="1">
      <c r="A21" s="34">
        <v>4</v>
      </c>
      <c r="B21" s="722" t="s">
        <v>762</v>
      </c>
      <c r="C21" s="721" t="s">
        <v>779</v>
      </c>
    </row>
    <row r="22" spans="1:3">
      <c r="A22" s="34">
        <v>5</v>
      </c>
      <c r="B22" s="35"/>
      <c r="C22" s="38"/>
    </row>
    <row r="23" spans="1:3">
      <c r="A23" s="34">
        <v>6</v>
      </c>
      <c r="B23" s="35"/>
      <c r="C23" s="38"/>
    </row>
    <row r="24" spans="1:3">
      <c r="A24" s="34">
        <v>7</v>
      </c>
      <c r="B24" s="35"/>
      <c r="C24" s="38"/>
    </row>
    <row r="25" spans="1:3">
      <c r="A25" s="34">
        <v>8</v>
      </c>
      <c r="B25" s="35"/>
      <c r="C25" s="38"/>
    </row>
    <row r="26" spans="1:3" ht="15.75" customHeight="1">
      <c r="A26" s="34">
        <v>9</v>
      </c>
      <c r="B26" s="35"/>
      <c r="C26" s="39"/>
    </row>
    <row r="27" spans="1:3" ht="15.75" customHeight="1">
      <c r="A27" s="34">
        <v>10</v>
      </c>
      <c r="B27" s="35"/>
      <c r="C27" s="39"/>
    </row>
    <row r="28" spans="1:3" ht="30" customHeight="1">
      <c r="A28" s="34"/>
      <c r="B28" s="757" t="s">
        <v>44</v>
      </c>
      <c r="C28" s="758"/>
    </row>
    <row r="29" spans="1:3">
      <c r="A29" s="34">
        <v>1</v>
      </c>
      <c r="B29" s="35" t="s">
        <v>763</v>
      </c>
      <c r="C29" s="723">
        <v>1</v>
      </c>
    </row>
    <row r="30" spans="1:3" ht="15.75" customHeight="1">
      <c r="A30" s="34"/>
      <c r="B30" s="35"/>
      <c r="C30" s="36"/>
    </row>
    <row r="31" spans="1:3" ht="29.25" customHeight="1">
      <c r="A31" s="34"/>
      <c r="B31" s="757" t="s">
        <v>45</v>
      </c>
      <c r="C31" s="758"/>
    </row>
    <row r="32" spans="1:3">
      <c r="A32" s="34">
        <v>1</v>
      </c>
      <c r="B32" s="35" t="s">
        <v>764</v>
      </c>
      <c r="C32" s="724">
        <v>0.30955211064918425</v>
      </c>
    </row>
    <row r="33" spans="1:3">
      <c r="A33" s="34">
        <v>2</v>
      </c>
      <c r="B33" s="35" t="s">
        <v>765</v>
      </c>
      <c r="C33" s="724">
        <v>0.30955211064918425</v>
      </c>
    </row>
    <row r="34" spans="1:3">
      <c r="A34" s="34">
        <v>3</v>
      </c>
      <c r="B34" s="35" t="s">
        <v>766</v>
      </c>
      <c r="C34" s="724">
        <v>0.35016348736356256</v>
      </c>
    </row>
    <row r="35" spans="1:3" ht="14.4" thickBot="1">
      <c r="A35" s="40"/>
      <c r="B35" s="41"/>
      <c r="C35" s="42"/>
    </row>
  </sheetData>
  <mergeCells count="2">
    <mergeCell ref="B31:C31"/>
    <mergeCell ref="B28:C28"/>
  </mergeCells>
  <dataValidations disablePrompts="1"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53"/>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109375" defaultRowHeight="13.8"/>
  <cols>
    <col min="1" max="1" width="9.5546875" style="4" bestFit="1" customWidth="1"/>
    <col min="2" max="2" width="54.109375" style="4" customWidth="1"/>
    <col min="3" max="3" width="28" style="4" customWidth="1"/>
    <col min="4" max="4" width="22.44140625" style="4" customWidth="1"/>
    <col min="5" max="5" width="22.109375" style="4" customWidth="1"/>
    <col min="6" max="6" width="12" style="5" bestFit="1" customWidth="1"/>
    <col min="7" max="7" width="12.5546875" style="5" bestFit="1" customWidth="1"/>
    <col min="8" max="16384" width="9.109375" style="5"/>
  </cols>
  <sheetData>
    <row r="1" spans="1:7">
      <c r="A1" s="179" t="s">
        <v>30</v>
      </c>
      <c r="B1" s="3" t="str">
        <f>'Info '!C2</f>
        <v>JSC " Halyk Bank Georgia"</v>
      </c>
      <c r="C1" s="54"/>
      <c r="D1" s="54"/>
      <c r="E1" s="54"/>
      <c r="F1" s="15"/>
    </row>
    <row r="2" spans="1:7" s="43" customFormat="1" ht="15.75" customHeight="1">
      <c r="A2" s="179" t="s">
        <v>31</v>
      </c>
      <c r="B2" s="715">
        <f>'1. key ratios '!B2</f>
        <v>46203</v>
      </c>
    </row>
    <row r="3" spans="1:7" s="43" customFormat="1" ht="15.75" customHeight="1">
      <c r="A3" s="179"/>
    </row>
    <row r="4" spans="1:7" s="43" customFormat="1" ht="15.75" customHeight="1" thickBot="1">
      <c r="A4" s="180" t="s">
        <v>99</v>
      </c>
      <c r="B4" s="763" t="s">
        <v>212</v>
      </c>
      <c r="C4" s="764"/>
      <c r="D4" s="764"/>
      <c r="E4" s="764"/>
    </row>
    <row r="5" spans="1:7" s="47" customFormat="1" ht="17.399999999999999" customHeight="1">
      <c r="A5" s="129"/>
      <c r="B5" s="130"/>
      <c r="C5" s="45" t="s">
        <v>0</v>
      </c>
      <c r="D5" s="45" t="s">
        <v>1</v>
      </c>
      <c r="E5" s="46" t="s">
        <v>2</v>
      </c>
    </row>
    <row r="6" spans="1:7" s="15" customFormat="1" ht="14.4" customHeight="1">
      <c r="A6" s="181"/>
      <c r="B6" s="759" t="s">
        <v>219</v>
      </c>
      <c r="C6" s="759" t="s">
        <v>624</v>
      </c>
      <c r="D6" s="761" t="s">
        <v>98</v>
      </c>
      <c r="E6" s="762"/>
      <c r="G6" s="5"/>
    </row>
    <row r="7" spans="1:7" s="15" customFormat="1" ht="99.6" customHeight="1">
      <c r="A7" s="181"/>
      <c r="B7" s="760"/>
      <c r="C7" s="759"/>
      <c r="D7" s="210" t="s">
        <v>97</v>
      </c>
      <c r="E7" s="211" t="s">
        <v>220</v>
      </c>
      <c r="G7" s="5"/>
    </row>
    <row r="8" spans="1:7" ht="20.399999999999999">
      <c r="A8" s="319">
        <v>1</v>
      </c>
      <c r="B8" s="320" t="s">
        <v>525</v>
      </c>
      <c r="C8" s="363">
        <f>SUM(C9:C11)</f>
        <v>102412968.7</v>
      </c>
      <c r="D8" s="363">
        <f>SUM(D9:D11)</f>
        <v>0</v>
      </c>
      <c r="E8" s="363">
        <f>SUM(E9:E11)</f>
        <v>102412968.7</v>
      </c>
      <c r="F8" s="15"/>
    </row>
    <row r="9" spans="1:7" ht="14.4">
      <c r="A9" s="319">
        <v>1.1000000000000001</v>
      </c>
      <c r="B9" s="321" t="s">
        <v>526</v>
      </c>
      <c r="C9" s="363">
        <v>14503583.82</v>
      </c>
      <c r="D9" s="363">
        <v>0</v>
      </c>
      <c r="E9" s="363">
        <v>14503583.82</v>
      </c>
      <c r="F9" s="15"/>
    </row>
    <row r="10" spans="1:7" ht="14.4">
      <c r="A10" s="319">
        <v>1.2</v>
      </c>
      <c r="B10" s="321" t="s">
        <v>527</v>
      </c>
      <c r="C10" s="363">
        <v>28417550.919999994</v>
      </c>
      <c r="D10" s="363">
        <v>0</v>
      </c>
      <c r="E10" s="363">
        <v>28417550.919999994</v>
      </c>
      <c r="F10" s="15"/>
    </row>
    <row r="11" spans="1:7" ht="14.4">
      <c r="A11" s="319">
        <v>1.3</v>
      </c>
      <c r="B11" s="321" t="s">
        <v>528</v>
      </c>
      <c r="C11" s="363">
        <v>59491833.960000008</v>
      </c>
      <c r="D11" s="363">
        <v>0</v>
      </c>
      <c r="E11" s="363">
        <v>59491833.960000008</v>
      </c>
      <c r="F11" s="15"/>
    </row>
    <row r="12" spans="1:7" ht="14.4">
      <c r="A12" s="319">
        <v>2</v>
      </c>
      <c r="B12" s="322" t="s">
        <v>529</v>
      </c>
      <c r="C12" s="363">
        <v>0</v>
      </c>
      <c r="D12" s="363">
        <v>0</v>
      </c>
      <c r="E12" s="363">
        <v>0</v>
      </c>
      <c r="F12" s="15"/>
    </row>
    <row r="13" spans="1:7" ht="14.4">
      <c r="A13" s="319">
        <v>2.1</v>
      </c>
      <c r="B13" s="323" t="s">
        <v>530</v>
      </c>
      <c r="C13" s="363">
        <v>0</v>
      </c>
      <c r="D13" s="363">
        <v>0</v>
      </c>
      <c r="E13" s="363">
        <v>0</v>
      </c>
      <c r="F13" s="15"/>
    </row>
    <row r="14" spans="1:7" ht="20.399999999999999">
      <c r="A14" s="319">
        <v>3</v>
      </c>
      <c r="B14" s="324" t="s">
        <v>531</v>
      </c>
      <c r="C14" s="363">
        <v>0</v>
      </c>
      <c r="D14" s="363">
        <v>0</v>
      </c>
      <c r="E14" s="363">
        <v>0</v>
      </c>
      <c r="F14" s="15"/>
    </row>
    <row r="15" spans="1:7" ht="14.4">
      <c r="A15" s="319">
        <v>4</v>
      </c>
      <c r="B15" s="325" t="s">
        <v>532</v>
      </c>
      <c r="C15" s="363">
        <v>0</v>
      </c>
      <c r="D15" s="363">
        <v>0</v>
      </c>
      <c r="E15" s="363">
        <v>0</v>
      </c>
      <c r="F15" s="15"/>
    </row>
    <row r="16" spans="1:7" ht="20.399999999999999">
      <c r="A16" s="319">
        <v>5</v>
      </c>
      <c r="B16" s="326" t="s">
        <v>533</v>
      </c>
      <c r="C16" s="364">
        <f>SUM(C17:C19)</f>
        <v>54000</v>
      </c>
      <c r="D16" s="364">
        <f>SUM(D17:D19)</f>
        <v>0</v>
      </c>
      <c r="E16" s="364">
        <f>SUM(E17:E19)</f>
        <v>54000</v>
      </c>
      <c r="F16" s="15"/>
    </row>
    <row r="17" spans="1:6" ht="14.4">
      <c r="A17" s="319">
        <v>5.0999999999999996</v>
      </c>
      <c r="B17" s="327" t="s">
        <v>534</v>
      </c>
      <c r="C17" s="364">
        <v>54000</v>
      </c>
      <c r="D17" s="364">
        <v>0</v>
      </c>
      <c r="E17" s="364">
        <v>54000</v>
      </c>
      <c r="F17" s="15"/>
    </row>
    <row r="18" spans="1:6" ht="14.4">
      <c r="A18" s="319">
        <v>5.2</v>
      </c>
      <c r="B18" s="327" t="s">
        <v>535</v>
      </c>
      <c r="C18" s="364">
        <v>0</v>
      </c>
      <c r="D18" s="364">
        <v>0</v>
      </c>
      <c r="E18" s="364">
        <v>0</v>
      </c>
      <c r="F18" s="15"/>
    </row>
    <row r="19" spans="1:6" ht="14.4">
      <c r="A19" s="319">
        <v>5.3</v>
      </c>
      <c r="B19" s="328" t="s">
        <v>536</v>
      </c>
      <c r="C19" s="364">
        <v>0</v>
      </c>
      <c r="D19" s="364">
        <v>0</v>
      </c>
      <c r="E19" s="364">
        <v>0</v>
      </c>
      <c r="F19" s="15"/>
    </row>
    <row r="20" spans="1:6" ht="14.4">
      <c r="A20" s="319">
        <v>6</v>
      </c>
      <c r="B20" s="324" t="s">
        <v>537</v>
      </c>
      <c r="C20" s="364">
        <f>SUM(C21:C22)</f>
        <v>990980426.19999981</v>
      </c>
      <c r="D20" s="364">
        <f>SUM(D21:D22)</f>
        <v>0</v>
      </c>
      <c r="E20" s="364">
        <f>SUM(E21:E22)</f>
        <v>990980426.19999981</v>
      </c>
      <c r="F20" s="15"/>
    </row>
    <row r="21" spans="1:6" ht="14.4">
      <c r="A21" s="319">
        <v>6.1</v>
      </c>
      <c r="B21" s="327" t="s">
        <v>535</v>
      </c>
      <c r="C21" s="364">
        <v>5924582</v>
      </c>
      <c r="D21" s="364">
        <v>0</v>
      </c>
      <c r="E21" s="364">
        <v>5924582</v>
      </c>
      <c r="F21" s="15"/>
    </row>
    <row r="22" spans="1:6" ht="14.4">
      <c r="A22" s="319">
        <v>6.2</v>
      </c>
      <c r="B22" s="328" t="s">
        <v>536</v>
      </c>
      <c r="C22" s="364">
        <v>985055844.19999981</v>
      </c>
      <c r="D22" s="364">
        <v>0</v>
      </c>
      <c r="E22" s="364">
        <v>985055844.19999981</v>
      </c>
      <c r="F22" s="15"/>
    </row>
    <row r="23" spans="1:6" ht="14.4">
      <c r="A23" s="319">
        <v>7</v>
      </c>
      <c r="B23" s="322" t="s">
        <v>538</v>
      </c>
      <c r="C23" s="364">
        <v>0</v>
      </c>
      <c r="D23" s="364">
        <v>0</v>
      </c>
      <c r="E23" s="364">
        <v>0</v>
      </c>
      <c r="F23" s="15"/>
    </row>
    <row r="24" spans="1:6" ht="20.399999999999999">
      <c r="A24" s="319">
        <v>8</v>
      </c>
      <c r="B24" s="329" t="s">
        <v>539</v>
      </c>
      <c r="C24" s="364">
        <v>0</v>
      </c>
      <c r="D24" s="364">
        <v>0</v>
      </c>
      <c r="E24" s="364">
        <v>0</v>
      </c>
      <c r="F24" s="15"/>
    </row>
    <row r="25" spans="1:6" ht="14.4">
      <c r="A25" s="319">
        <v>9</v>
      </c>
      <c r="B25" s="325" t="s">
        <v>540</v>
      </c>
      <c r="C25" s="364">
        <f>SUM(C26:C27)</f>
        <v>18412758.98</v>
      </c>
      <c r="D25" s="364">
        <f>SUM(D26:D27)</f>
        <v>0</v>
      </c>
      <c r="E25" s="364">
        <f>SUM(E26:E27)</f>
        <v>18412758.98</v>
      </c>
      <c r="F25" s="15"/>
    </row>
    <row r="26" spans="1:6" ht="14.4">
      <c r="A26" s="319">
        <v>9.1</v>
      </c>
      <c r="B26" s="327" t="s">
        <v>541</v>
      </c>
      <c r="C26" s="364">
        <v>18412758.98</v>
      </c>
      <c r="D26" s="364">
        <v>0</v>
      </c>
      <c r="E26" s="364">
        <v>18412758.98</v>
      </c>
      <c r="F26" s="15"/>
    </row>
    <row r="27" spans="1:6" ht="14.4">
      <c r="A27" s="319">
        <v>9.1999999999999993</v>
      </c>
      <c r="B27" s="327" t="s">
        <v>542</v>
      </c>
      <c r="C27" s="364">
        <v>0</v>
      </c>
      <c r="D27" s="364">
        <v>0</v>
      </c>
      <c r="E27" s="364">
        <v>0</v>
      </c>
      <c r="F27" s="15"/>
    </row>
    <row r="28" spans="1:6" ht="14.4">
      <c r="A28" s="319">
        <v>10</v>
      </c>
      <c r="B28" s="325" t="s">
        <v>543</v>
      </c>
      <c r="C28" s="364">
        <f>SUM(C29:C30)</f>
        <v>6386721.9699999969</v>
      </c>
      <c r="D28" s="364">
        <f>SUM(D29:D30)</f>
        <v>6386721.9699999969</v>
      </c>
      <c r="E28" s="364">
        <f>SUM(E29:E30)</f>
        <v>0</v>
      </c>
      <c r="F28" s="15"/>
    </row>
    <row r="29" spans="1:6" ht="14.4">
      <c r="A29" s="319">
        <v>10.1</v>
      </c>
      <c r="B29" s="327" t="s">
        <v>544</v>
      </c>
      <c r="C29" s="364">
        <v>0</v>
      </c>
      <c r="D29" s="364">
        <v>0</v>
      </c>
      <c r="E29" s="364">
        <v>0</v>
      </c>
      <c r="F29" s="15"/>
    </row>
    <row r="30" spans="1:6" ht="14.4">
      <c r="A30" s="319">
        <v>10.199999999999999</v>
      </c>
      <c r="B30" s="327" t="s">
        <v>545</v>
      </c>
      <c r="C30" s="364">
        <v>6386721.9699999969</v>
      </c>
      <c r="D30" s="364">
        <v>6386721.9699999969</v>
      </c>
      <c r="E30" s="364">
        <v>0</v>
      </c>
      <c r="F30" s="15"/>
    </row>
    <row r="31" spans="1:6" ht="14.4">
      <c r="A31" s="319">
        <v>11</v>
      </c>
      <c r="B31" s="325" t="s">
        <v>546</v>
      </c>
      <c r="C31" s="364">
        <f>SUM(C32:C33)</f>
        <v>1319970</v>
      </c>
      <c r="D31" s="364">
        <f>SUM(D32:D33)</f>
        <v>0</v>
      </c>
      <c r="E31" s="364">
        <f>SUM(E32:E33)</f>
        <v>1319970</v>
      </c>
      <c r="F31" s="15"/>
    </row>
    <row r="32" spans="1:6" ht="14.4">
      <c r="A32" s="319">
        <v>11.1</v>
      </c>
      <c r="B32" s="327" t="s">
        <v>547</v>
      </c>
      <c r="C32" s="364">
        <v>1319970</v>
      </c>
      <c r="D32" s="364">
        <v>0</v>
      </c>
      <c r="E32" s="364">
        <v>1319970</v>
      </c>
      <c r="F32" s="15"/>
    </row>
    <row r="33" spans="1:7" ht="14.4">
      <c r="A33" s="319">
        <v>11.2</v>
      </c>
      <c r="B33" s="327" t="s">
        <v>548</v>
      </c>
      <c r="C33" s="364">
        <v>0</v>
      </c>
      <c r="D33" s="364">
        <v>0</v>
      </c>
      <c r="E33" s="364">
        <v>0</v>
      </c>
      <c r="F33" s="15"/>
    </row>
    <row r="34" spans="1:7" ht="14.4">
      <c r="A34" s="319">
        <v>13</v>
      </c>
      <c r="B34" s="325" t="s">
        <v>549</v>
      </c>
      <c r="C34" s="364">
        <v>18208180.329999998</v>
      </c>
      <c r="D34" s="364">
        <v>0</v>
      </c>
      <c r="E34" s="364">
        <v>18208180.329999998</v>
      </c>
      <c r="F34" s="15"/>
    </row>
    <row r="35" spans="1:7" ht="14.4">
      <c r="A35" s="319">
        <v>13.1</v>
      </c>
      <c r="B35" s="330" t="s">
        <v>550</v>
      </c>
      <c r="C35" s="364">
        <v>14469142.579999998</v>
      </c>
      <c r="D35" s="364">
        <v>0</v>
      </c>
      <c r="E35" s="364">
        <v>14469142.579999998</v>
      </c>
      <c r="F35" s="15"/>
    </row>
    <row r="36" spans="1:7" ht="14.4">
      <c r="A36" s="319">
        <v>13.2</v>
      </c>
      <c r="B36" s="330" t="s">
        <v>551</v>
      </c>
      <c r="C36" s="364">
        <v>0</v>
      </c>
      <c r="D36" s="364">
        <v>0</v>
      </c>
      <c r="E36" s="364">
        <v>0</v>
      </c>
      <c r="F36" s="15"/>
    </row>
    <row r="37" spans="1:7" ht="27" thickBot="1">
      <c r="A37" s="117"/>
      <c r="B37" s="182" t="s">
        <v>221</v>
      </c>
      <c r="C37" s="131">
        <f>SUM(C8,C12,C14,C15,C16,C20,C23,C24,C25,C28,C31,C34)</f>
        <v>1137775026.1799998</v>
      </c>
      <c r="D37" s="131">
        <f>SUM(D8,D12,D14,D15,D16,D20,D23,D24,D25,D28,D31,D34)</f>
        <v>6386721.9699999969</v>
      </c>
      <c r="E37" s="131">
        <f>SUM(E8,E12,E14,E15,E16,E20,E23,E24,E25,E28,E31,E34)</f>
        <v>1131388304.2099998</v>
      </c>
    </row>
    <row r="38" spans="1:7">
      <c r="A38" s="5"/>
      <c r="B38" s="5"/>
      <c r="C38" s="5"/>
      <c r="D38" s="5"/>
      <c r="E38" s="5"/>
    </row>
    <row r="39" spans="1:7">
      <c r="A39" s="5"/>
      <c r="B39" s="5"/>
      <c r="C39" s="5"/>
      <c r="D39" s="5"/>
      <c r="E39" s="5"/>
    </row>
    <row r="41" spans="1:7" s="4" customFormat="1">
      <c r="B41" s="49"/>
      <c r="F41" s="5"/>
      <c r="G41" s="5"/>
    </row>
    <row r="42" spans="1:7" s="4" customFormat="1">
      <c r="B42" s="49"/>
      <c r="F42" s="5"/>
      <c r="G42" s="5"/>
    </row>
    <row r="43" spans="1:7" s="4" customFormat="1">
      <c r="B43" s="49"/>
      <c r="F43" s="5"/>
      <c r="G43" s="5"/>
    </row>
    <row r="44" spans="1:7" s="4" customFormat="1">
      <c r="B44" s="49"/>
      <c r="F44" s="5"/>
      <c r="G44" s="5"/>
    </row>
    <row r="45" spans="1:7" s="4" customFormat="1">
      <c r="B45" s="49"/>
      <c r="F45" s="5"/>
      <c r="G45" s="5"/>
    </row>
    <row r="46" spans="1:7" s="4" customFormat="1">
      <c r="B46" s="49"/>
      <c r="F46" s="5"/>
      <c r="G46" s="5"/>
    </row>
    <row r="47" spans="1:7" s="4" customFormat="1">
      <c r="B47" s="49"/>
      <c r="F47" s="5"/>
      <c r="G47" s="5"/>
    </row>
    <row r="48" spans="1:7" s="4" customFormat="1">
      <c r="B48" s="49"/>
      <c r="F48" s="5"/>
      <c r="G48" s="5"/>
    </row>
    <row r="49" spans="2:7" s="4" customFormat="1">
      <c r="B49" s="49"/>
      <c r="F49" s="5"/>
      <c r="G49" s="5"/>
    </row>
    <row r="50" spans="2:7" s="4" customFormat="1">
      <c r="B50" s="49"/>
      <c r="F50" s="5"/>
      <c r="G50" s="5"/>
    </row>
    <row r="51" spans="2:7" s="4" customFormat="1">
      <c r="B51" s="49"/>
      <c r="F51" s="5"/>
      <c r="G51" s="5"/>
    </row>
    <row r="52" spans="2:7" s="4" customFormat="1">
      <c r="B52" s="49"/>
      <c r="F52" s="5"/>
      <c r="G52" s="5"/>
    </row>
    <row r="53" spans="2:7" s="4" customFormat="1">
      <c r="B53" s="49"/>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109375" defaultRowHeight="13.2" outlineLevelRow="1"/>
  <cols>
    <col min="1" max="1" width="9.5546875" style="4" bestFit="1" customWidth="1"/>
    <col min="2" max="2" width="114.109375" style="4" customWidth="1"/>
    <col min="3" max="3" width="18.88671875" style="4" customWidth="1"/>
    <col min="4" max="4" width="25.44140625" style="4" customWidth="1"/>
    <col min="5" max="5" width="24.109375" style="4" customWidth="1"/>
    <col min="6" max="6" width="24" style="4" customWidth="1"/>
    <col min="7" max="7" width="10" style="4" bestFit="1" customWidth="1"/>
    <col min="8" max="8" width="12" style="4" bestFit="1" customWidth="1"/>
    <col min="9" max="9" width="12.5546875" style="4" bestFit="1" customWidth="1"/>
    <col min="10" max="16384" width="9.109375" style="4"/>
  </cols>
  <sheetData>
    <row r="1" spans="1:6">
      <c r="A1" s="2" t="s">
        <v>30</v>
      </c>
      <c r="B1" s="3" t="str">
        <f>'Info '!C2</f>
        <v>JSC " Halyk Bank Georgia"</v>
      </c>
    </row>
    <row r="2" spans="1:6" s="43" customFormat="1" ht="15.75" customHeight="1">
      <c r="A2" s="2" t="s">
        <v>31</v>
      </c>
      <c r="B2" s="715">
        <f>'1. key ratios '!B2</f>
        <v>46203</v>
      </c>
      <c r="C2" s="4"/>
      <c r="D2" s="4"/>
      <c r="E2" s="4"/>
      <c r="F2" s="4"/>
    </row>
    <row r="3" spans="1:6" s="43" customFormat="1" ht="15.75" customHeight="1">
      <c r="C3" s="4"/>
      <c r="D3" s="4"/>
      <c r="E3" s="4"/>
      <c r="F3" s="4"/>
    </row>
    <row r="4" spans="1:6" s="43" customFormat="1" ht="13.8" thickBot="1">
      <c r="A4" s="43" t="s">
        <v>46</v>
      </c>
      <c r="B4" s="183" t="s">
        <v>518</v>
      </c>
      <c r="C4" s="44" t="s">
        <v>35</v>
      </c>
      <c r="D4" s="4"/>
      <c r="E4" s="4"/>
      <c r="F4" s="4"/>
    </row>
    <row r="5" spans="1:6" ht="14.4">
      <c r="A5" s="136">
        <v>1</v>
      </c>
      <c r="B5" s="184" t="s">
        <v>520</v>
      </c>
      <c r="C5" s="694">
        <f>'7. LI1 '!E37</f>
        <v>1131388304.2099998</v>
      </c>
    </row>
    <row r="6" spans="1:6" s="137" customFormat="1" ht="14.4">
      <c r="A6" s="50">
        <v>2.1</v>
      </c>
      <c r="B6" s="133" t="s">
        <v>201</v>
      </c>
      <c r="C6" s="695">
        <v>65401159.956992418</v>
      </c>
      <c r="E6" s="4"/>
    </row>
    <row r="7" spans="1:6" s="28" customFormat="1" ht="14.4" outlineLevel="1">
      <c r="A7" s="22">
        <v>2.2000000000000002</v>
      </c>
      <c r="B7" s="23" t="s">
        <v>202</v>
      </c>
      <c r="C7" s="696">
        <v>0</v>
      </c>
      <c r="E7" s="4"/>
    </row>
    <row r="8" spans="1:6" s="28" customFormat="1" ht="25.5" customHeight="1">
      <c r="A8" s="22">
        <v>3</v>
      </c>
      <c r="B8" s="134" t="s">
        <v>519</v>
      </c>
      <c r="C8" s="697">
        <f>SUM(C5:C7)</f>
        <v>1196789464.1669922</v>
      </c>
      <c r="E8" s="4"/>
    </row>
    <row r="9" spans="1:6" s="137" customFormat="1" ht="14.4">
      <c r="A9" s="50">
        <v>4</v>
      </c>
      <c r="B9" s="52" t="s">
        <v>48</v>
      </c>
      <c r="C9" s="698">
        <v>0</v>
      </c>
      <c r="E9" s="4"/>
    </row>
    <row r="10" spans="1:6" s="28" customFormat="1" ht="14.4" outlineLevel="1">
      <c r="A10" s="22">
        <v>5.0999999999999996</v>
      </c>
      <c r="B10" s="23" t="s">
        <v>203</v>
      </c>
      <c r="C10" s="696">
        <v>-46698558.47149621</v>
      </c>
      <c r="E10" s="4"/>
    </row>
    <row r="11" spans="1:6" s="28" customFormat="1" ht="14.4" outlineLevel="1">
      <c r="A11" s="22">
        <v>5.2</v>
      </c>
      <c r="B11" s="23" t="s">
        <v>204</v>
      </c>
      <c r="C11" s="696">
        <v>0</v>
      </c>
      <c r="E11" s="4"/>
    </row>
    <row r="12" spans="1:6" s="28" customFormat="1" ht="14.4">
      <c r="A12" s="22">
        <v>6</v>
      </c>
      <c r="B12" s="132" t="s">
        <v>746</v>
      </c>
      <c r="C12" s="699">
        <v>0</v>
      </c>
      <c r="E12" s="4"/>
    </row>
    <row r="13" spans="1:6" s="28" customFormat="1" ht="15" thickBot="1">
      <c r="A13" s="24">
        <v>7</v>
      </c>
      <c r="B13" s="135" t="s">
        <v>164</v>
      </c>
      <c r="C13" s="700">
        <f>SUM(C8:C12)</f>
        <v>1150090905.6954961</v>
      </c>
      <c r="E13" s="4"/>
    </row>
    <row r="15" spans="1:6">
      <c r="A15" s="147"/>
      <c r="B15" s="29"/>
    </row>
    <row r="16" spans="1:6">
      <c r="A16" s="147"/>
      <c r="B16" s="147"/>
    </row>
    <row r="17" spans="1:5" ht="13.8">
      <c r="A17" s="142"/>
      <c r="B17" s="143"/>
      <c r="C17" s="147"/>
      <c r="D17" s="147"/>
      <c r="E17" s="147"/>
    </row>
    <row r="18" spans="1:5" ht="14.4">
      <c r="A18" s="148"/>
      <c r="B18" s="149"/>
      <c r="C18" s="147"/>
      <c r="D18" s="147"/>
      <c r="E18" s="147"/>
    </row>
    <row r="19" spans="1:5" ht="13.8">
      <c r="A19" s="150"/>
      <c r="B19" s="144"/>
      <c r="C19" s="147"/>
      <c r="D19" s="147"/>
      <c r="E19" s="147"/>
    </row>
    <row r="20" spans="1:5" ht="13.8">
      <c r="A20" s="151"/>
      <c r="B20" s="145"/>
      <c r="C20" s="147"/>
      <c r="D20" s="147"/>
      <c r="E20" s="147"/>
    </row>
    <row r="21" spans="1:5" ht="13.8">
      <c r="A21" s="151"/>
      <c r="B21" s="149"/>
      <c r="C21" s="147"/>
      <c r="D21" s="147"/>
      <c r="E21" s="147"/>
    </row>
    <row r="22" spans="1:5" ht="13.8">
      <c r="A22" s="150"/>
      <c r="B22" s="146"/>
      <c r="C22" s="147"/>
      <c r="D22" s="147"/>
      <c r="E22" s="147"/>
    </row>
    <row r="23" spans="1:5" ht="13.8">
      <c r="A23" s="151"/>
      <c r="B23" s="145"/>
      <c r="C23" s="147"/>
      <c r="D23" s="147"/>
      <c r="E23" s="147"/>
    </row>
    <row r="24" spans="1:5" ht="13.8">
      <c r="A24" s="151"/>
      <c r="B24" s="145"/>
      <c r="C24" s="147"/>
      <c r="D24" s="147"/>
      <c r="E24" s="147"/>
    </row>
    <row r="25" spans="1:5" ht="13.8">
      <c r="A25" s="151"/>
      <c r="B25" s="152"/>
      <c r="C25" s="147"/>
      <c r="D25" s="147"/>
      <c r="E25" s="147"/>
    </row>
    <row r="26" spans="1:5" ht="13.8">
      <c r="A26" s="151"/>
      <c r="B26" s="149"/>
      <c r="C26" s="147"/>
      <c r="D26" s="147"/>
      <c r="E26" s="147"/>
    </row>
    <row r="27" spans="1:5">
      <c r="A27" s="147"/>
      <c r="B27" s="153"/>
      <c r="C27" s="147"/>
      <c r="D27" s="147"/>
      <c r="E27" s="147"/>
    </row>
    <row r="28" spans="1:5">
      <c r="A28" s="147"/>
      <c r="B28" s="153"/>
      <c r="C28" s="147"/>
      <c r="D28" s="147"/>
      <c r="E28" s="147"/>
    </row>
    <row r="29" spans="1:5">
      <c r="A29" s="147"/>
      <c r="B29" s="153"/>
      <c r="C29" s="147"/>
      <c r="D29" s="147"/>
      <c r="E29" s="147"/>
    </row>
    <row r="30" spans="1:5">
      <c r="A30" s="147"/>
      <c r="B30" s="153"/>
      <c r="C30" s="147"/>
      <c r="D30" s="147"/>
      <c r="E30" s="147"/>
    </row>
    <row r="31" spans="1:5">
      <c r="A31" s="147"/>
      <c r="B31" s="153"/>
      <c r="C31" s="147"/>
      <c r="D31" s="147"/>
      <c r="E31" s="147"/>
    </row>
    <row r="32" spans="1:5">
      <c r="A32" s="147"/>
      <c r="B32" s="153"/>
      <c r="C32" s="147"/>
      <c r="D32" s="147"/>
      <c r="E32" s="147"/>
    </row>
    <row r="33" spans="1:5">
      <c r="A33" s="147"/>
      <c r="B33" s="153"/>
      <c r="C33" s="147"/>
      <c r="D33" s="147"/>
      <c r="E33" s="147"/>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2026-07-30T07:23:15Z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